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200" windowHeight="6936" tabRatio="808" firstSheet="7" activeTab="18"/>
  </bookViews>
  <sheets>
    <sheet name="САДРЖАЈ" sheetId="203" r:id="rId1"/>
    <sheet name="Kadar.ode." sheetId="189" r:id="rId2"/>
    <sheet name="Kadar.dne.bol.dij." sheetId="191" r:id="rId3"/>
    <sheet name="Kadar.zaj.med.del." sheetId="192" r:id="rId4"/>
    <sheet name="Kadar.nem." sheetId="169" r:id="rId5"/>
    <sheet name="Kadar.zbirno " sheetId="174" r:id="rId6"/>
    <sheet name="Kapaciteti i korišćenje" sheetId="209" r:id="rId7"/>
    <sheet name="Pratioci" sheetId="197" r:id="rId8"/>
    <sheet name="Dnevne.bolnice" sheetId="208" r:id="rId9"/>
    <sheet name="Neonatologija" sheetId="183" r:id="rId10"/>
    <sheet name="usluge_prema_OS" sheetId="220" r:id="rId11"/>
    <sheet name="Zbirna(Pivot)" sheetId="223" r:id="rId12"/>
    <sheet name="Operacije" sheetId="213" r:id="rId13"/>
    <sheet name="DSG" sheetId="212" r:id="rId14"/>
    <sheet name="Dijalize" sheetId="211" r:id="rId15"/>
    <sheet name="Krv" sheetId="159" r:id="rId16"/>
    <sheet name="Lekovi" sheetId="160" r:id="rId17"/>
    <sheet name="Implantati" sheetId="161" r:id="rId18"/>
    <sheet name="Sanitet.mat" sheetId="162" r:id="rId19"/>
    <sheet name="reagensi" sheetId="224" r:id="rId20"/>
    <sheet name="Liste.čekanja" sheetId="200" r:id="rId21"/>
  </sheets>
  <externalReferences>
    <externalReference r:id="rId22"/>
  </externalReferences>
  <definedNames>
    <definedName name="____W.O.R.K.B.O.O.K..C.O.N.T.E.N.T.S____" localSheetId="13">#REF!</definedName>
    <definedName name="____W.O.R.K.B.O.O.K..C.O.N.T.E.N.T.S____" localSheetId="12">#REF!</definedName>
    <definedName name="____W.O.R.K.B.O.O.K..C.O.N.T.E.N.T.S____" localSheetId="10">#REF!</definedName>
    <definedName name="____W.O.R.K.B.O.O.K..C.O.N.T.E.N.T.S____">#REF!</definedName>
    <definedName name="_xlnm._FilterDatabase" localSheetId="10" hidden="1">usluge_prema_OS!$A$1:$P$3601</definedName>
    <definedName name="_xlnm._FilterDatabase" localSheetId="11" hidden="1">'Zbirna(Pivot)'!$D$1:$D$2296</definedName>
    <definedName name="_xlnm.Print_Area" localSheetId="4">Kadar.nem.!$A$1:$I$29</definedName>
    <definedName name="_xlnm.Print_Area" localSheetId="15">Krv!$A$1:$H$45</definedName>
    <definedName name="_xlnm.Print_Area" localSheetId="16">Lekovi!$A$1:$K$181</definedName>
    <definedName name="_xlnm.Print_Area" localSheetId="20">Liste.čekanja!$A$1:$I$36</definedName>
    <definedName name="_xlnm.Print_Area" localSheetId="9">Neonatologija!$A$1:$F$12</definedName>
    <definedName name="_xlnm.Print_Area" localSheetId="18">Sanitet.mat!$A$1:$G$13</definedName>
    <definedName name="_xlnm.Print_Titles" localSheetId="17">Implantati!$5:$7</definedName>
    <definedName name="_xlnm.Print_Titles" localSheetId="3">Kadar.zaj.med.del.!$A:$A</definedName>
    <definedName name="_xlnm.Print_Titles" localSheetId="16">Lekovi!$5:$7</definedName>
    <definedName name="_xlnm.Print_Titles" localSheetId="20">Liste.čekanja!$1:$6</definedName>
  </definedNames>
  <calcPr calcId="145621"/>
  <pivotCaches>
    <pivotCache cacheId="0" r:id="rId23"/>
  </pivotCaches>
  <fileRecoveryPr autoRecover="0"/>
</workbook>
</file>

<file path=xl/calcChain.xml><?xml version="1.0" encoding="utf-8"?>
<calcChain xmlns="http://schemas.openxmlformats.org/spreadsheetml/2006/main">
  <c r="D10" i="162" l="1"/>
  <c r="C10" i="162"/>
  <c r="D8" i="224" l="1"/>
  <c r="C8" i="224"/>
  <c r="C2" i="224"/>
  <c r="C1" i="224"/>
  <c r="J149" i="220" l="1"/>
  <c r="I149" i="220"/>
  <c r="J126" i="220"/>
  <c r="I126" i="220"/>
  <c r="A94" i="220"/>
  <c r="F111" i="220"/>
  <c r="E111" i="220"/>
  <c r="A12" i="220"/>
  <c r="C2" i="162" l="1"/>
  <c r="C1" i="162"/>
  <c r="K166" i="160"/>
  <c r="H166" i="160"/>
  <c r="G164" i="160"/>
  <c r="G163" i="160"/>
  <c r="G162" i="160"/>
  <c r="G161" i="160"/>
  <c r="G160" i="160"/>
  <c r="G159" i="160"/>
  <c r="G158" i="160"/>
  <c r="G157" i="160"/>
  <c r="G156" i="160"/>
  <c r="G155" i="160"/>
  <c r="G154" i="160"/>
  <c r="G153" i="160"/>
  <c r="G152" i="160"/>
  <c r="G151" i="160"/>
  <c r="G150" i="160"/>
  <c r="G149" i="160"/>
  <c r="G148" i="160"/>
  <c r="G147" i="160"/>
  <c r="G146" i="160"/>
  <c r="G145" i="160"/>
  <c r="G144" i="160"/>
  <c r="G143" i="160"/>
  <c r="G142" i="160"/>
  <c r="G141" i="160"/>
  <c r="K140" i="160"/>
  <c r="H140" i="160"/>
  <c r="G136" i="160"/>
  <c r="G135" i="160"/>
  <c r="G134" i="160"/>
  <c r="G133" i="160"/>
  <c r="G132" i="160"/>
  <c r="G131" i="160"/>
  <c r="G130" i="160"/>
  <c r="G129" i="160"/>
  <c r="G128" i="160"/>
  <c r="G127" i="160"/>
  <c r="G126" i="160"/>
  <c r="G125" i="160"/>
  <c r="G124" i="160"/>
  <c r="G123" i="160"/>
  <c r="G122" i="160"/>
  <c r="G121" i="160"/>
  <c r="G120" i="160"/>
  <c r="G119" i="160"/>
  <c r="G118" i="160"/>
  <c r="G117" i="160"/>
  <c r="G116" i="160"/>
  <c r="G115" i="160"/>
  <c r="G114" i="160"/>
  <c r="G113" i="160"/>
  <c r="G112" i="160"/>
  <c r="G111" i="160"/>
  <c r="G110" i="160"/>
  <c r="G109" i="160"/>
  <c r="G108" i="160"/>
  <c r="G107" i="160"/>
  <c r="G106" i="160"/>
  <c r="G105" i="160"/>
  <c r="G104" i="160"/>
  <c r="G103" i="160"/>
  <c r="G102" i="160"/>
  <c r="G101" i="160"/>
  <c r="G100" i="160"/>
  <c r="G99" i="160"/>
  <c r="G98" i="160"/>
  <c r="G97" i="160"/>
  <c r="G96" i="160"/>
  <c r="G95" i="160"/>
  <c r="G94" i="160"/>
  <c r="G93" i="160"/>
  <c r="G92" i="160"/>
  <c r="G91" i="160"/>
  <c r="G90" i="160"/>
  <c r="G89" i="160"/>
  <c r="G88" i="160"/>
  <c r="G87" i="160"/>
  <c r="G86" i="160"/>
  <c r="G85" i="160"/>
  <c r="G84" i="160"/>
  <c r="G83" i="160"/>
  <c r="G82" i="160"/>
  <c r="G81" i="160"/>
  <c r="G80" i="160"/>
  <c r="K79" i="160"/>
  <c r="H79" i="160"/>
  <c r="G77" i="160"/>
  <c r="G76" i="160"/>
  <c r="G75" i="160"/>
  <c r="G74" i="160"/>
  <c r="G73" i="160"/>
  <c r="G72" i="160"/>
  <c r="G71" i="160"/>
  <c r="G70" i="160"/>
  <c r="G69" i="160"/>
  <c r="G68" i="160"/>
  <c r="G67" i="160"/>
  <c r="G66" i="160"/>
  <c r="G65" i="160"/>
  <c r="G64" i="160"/>
  <c r="G63" i="160"/>
  <c r="G62" i="160"/>
  <c r="G61" i="160"/>
  <c r="G60" i="160"/>
  <c r="G59" i="160"/>
  <c r="G58" i="160"/>
  <c r="G57" i="160"/>
  <c r="G56" i="160"/>
  <c r="G55" i="160"/>
  <c r="G54" i="160"/>
  <c r="G53" i="160"/>
  <c r="G52" i="160"/>
  <c r="G51" i="160"/>
  <c r="G50" i="160"/>
  <c r="G49" i="160"/>
  <c r="G48" i="160"/>
  <c r="G47" i="160"/>
  <c r="G46" i="160"/>
  <c r="G45" i="160"/>
  <c r="G44" i="160"/>
  <c r="G43" i="160"/>
  <c r="G42" i="160"/>
  <c r="G41" i="160"/>
  <c r="G40" i="160"/>
  <c r="G39" i="160"/>
  <c r="G38" i="160"/>
  <c r="G37" i="160"/>
  <c r="G36" i="160"/>
  <c r="G35" i="160"/>
  <c r="G34" i="160"/>
  <c r="G33" i="160"/>
  <c r="G32" i="160"/>
  <c r="G31" i="160"/>
  <c r="G30" i="160"/>
  <c r="G29" i="160"/>
  <c r="G28" i="160"/>
  <c r="G27" i="160"/>
  <c r="G26" i="160"/>
  <c r="G25" i="160"/>
  <c r="G24" i="160"/>
  <c r="G23" i="160"/>
  <c r="G22" i="160"/>
  <c r="G21" i="160"/>
  <c r="G20" i="160"/>
  <c r="G19" i="160"/>
  <c r="G18" i="160"/>
  <c r="G17" i="160"/>
  <c r="G16" i="160"/>
  <c r="G15" i="160"/>
  <c r="G14" i="160"/>
  <c r="G13" i="160"/>
  <c r="G12" i="160"/>
  <c r="G11" i="160"/>
  <c r="G10" i="160"/>
  <c r="G9" i="160"/>
  <c r="K8" i="160"/>
  <c r="H8" i="160"/>
  <c r="K181" i="160" l="1"/>
  <c r="H181" i="160"/>
  <c r="G2715" i="220"/>
  <c r="E2715" i="220"/>
  <c r="I2871" i="220" l="1"/>
  <c r="I2870" i="220"/>
  <c r="I2869" i="220"/>
  <c r="I2868" i="220"/>
  <c r="I2867" i="220"/>
  <c r="I2866" i="220"/>
  <c r="I2865" i="220"/>
  <c r="I2864" i="220"/>
  <c r="I2863" i="220"/>
  <c r="I2862" i="220"/>
  <c r="I2861" i="220"/>
  <c r="I2860" i="220"/>
  <c r="I2859" i="220"/>
  <c r="I2858" i="220"/>
  <c r="I2857" i="220"/>
  <c r="I2856" i="220"/>
  <c r="I2855" i="220"/>
  <c r="I2854" i="220"/>
  <c r="I2853" i="220"/>
  <c r="I2852" i="220"/>
  <c r="I2851" i="220"/>
  <c r="I2850" i="220"/>
  <c r="I2849" i="220"/>
  <c r="I2848" i="220"/>
  <c r="I2847" i="220"/>
  <c r="I2846" i="220"/>
  <c r="I2845" i="220"/>
  <c r="I2844" i="220"/>
  <c r="I2843" i="220"/>
  <c r="I2842" i="220"/>
  <c r="I2841" i="220"/>
  <c r="I2840" i="220"/>
  <c r="I2839" i="220"/>
  <c r="I2838" i="220"/>
  <c r="I2837" i="220"/>
  <c r="I2836" i="220"/>
  <c r="I2835" i="220"/>
  <c r="I2834" i="220"/>
  <c r="I2833" i="220"/>
  <c r="I2832" i="220"/>
  <c r="I2831" i="220"/>
  <c r="I2830" i="220"/>
  <c r="I2829" i="220"/>
  <c r="I2828" i="220"/>
  <c r="I2827" i="220"/>
  <c r="I2826" i="220"/>
  <c r="I2825" i="220"/>
  <c r="I2824" i="220"/>
  <c r="I2823" i="220"/>
  <c r="I2822" i="220"/>
  <c r="I2821" i="220"/>
  <c r="I2820" i="220"/>
  <c r="I2819" i="220"/>
  <c r="I2818" i="220"/>
  <c r="I2817" i="220"/>
  <c r="I2816" i="220"/>
  <c r="I2815" i="220"/>
  <c r="I2814" i="220"/>
  <c r="I2813" i="220"/>
  <c r="I2812" i="220"/>
  <c r="I2811" i="220"/>
  <c r="I2810" i="220"/>
  <c r="I2809" i="220"/>
  <c r="I2808" i="220"/>
  <c r="I2807" i="220"/>
  <c r="I2806" i="220"/>
  <c r="I2805" i="220"/>
  <c r="I2804" i="220"/>
  <c r="I2803" i="220"/>
  <c r="I2802" i="220"/>
  <c r="I2801" i="220"/>
  <c r="I2800" i="220"/>
  <c r="I2799" i="220"/>
  <c r="I2798" i="220"/>
  <c r="I2797" i="220"/>
  <c r="I2796" i="220"/>
  <c r="I2795" i="220"/>
  <c r="I2794" i="220"/>
  <c r="I2793" i="220"/>
  <c r="I2792" i="220"/>
  <c r="I2791" i="220"/>
  <c r="I2790" i="220"/>
  <c r="I2789" i="220"/>
  <c r="I2788" i="220"/>
  <c r="I2787" i="220"/>
  <c r="I2786" i="220"/>
  <c r="I2785" i="220"/>
  <c r="I2784" i="220"/>
  <c r="I2783" i="220"/>
  <c r="I2782" i="220"/>
  <c r="I2781" i="220"/>
  <c r="I2780" i="220"/>
  <c r="I2779" i="220"/>
  <c r="I2778" i="220"/>
  <c r="I2777" i="220"/>
  <c r="I2776" i="220"/>
  <c r="I2775" i="220"/>
  <c r="I2774" i="220"/>
  <c r="I2773" i="220"/>
  <c r="I2772" i="220"/>
  <c r="I2771" i="220"/>
  <c r="I2770" i="220"/>
  <c r="I2769" i="220"/>
  <c r="I2768" i="220"/>
  <c r="I2767" i="220"/>
  <c r="I2766" i="220"/>
  <c r="I2765" i="220"/>
  <c r="I2764" i="220"/>
  <c r="I2763" i="220"/>
  <c r="I2762" i="220"/>
  <c r="I2761" i="220"/>
  <c r="I2760" i="220"/>
  <c r="I2759" i="220"/>
  <c r="I2758" i="220"/>
  <c r="I2757" i="220"/>
  <c r="I2756" i="220"/>
  <c r="I2755" i="220"/>
  <c r="I2754" i="220"/>
  <c r="I2753" i="220"/>
  <c r="I2752" i="220"/>
  <c r="I2751" i="220"/>
  <c r="I2750" i="220"/>
  <c r="I2749" i="220"/>
  <c r="I2748" i="220"/>
  <c r="I2747" i="220"/>
  <c r="I2746" i="220"/>
  <c r="I2745" i="220"/>
  <c r="I2744" i="220"/>
  <c r="I2743" i="220"/>
  <c r="I2742" i="220"/>
  <c r="I2741" i="220"/>
  <c r="I2740" i="220"/>
  <c r="I2739" i="220"/>
  <c r="I2738" i="220"/>
  <c r="I2737" i="220"/>
  <c r="I2736" i="220"/>
  <c r="I2735" i="220"/>
  <c r="I2734" i="220"/>
  <c r="I2733" i="220"/>
  <c r="I2732" i="220"/>
  <c r="I2731" i="220"/>
  <c r="I2730" i="220"/>
  <c r="I2729" i="220"/>
  <c r="I2728" i="220"/>
  <c r="I2727" i="220"/>
  <c r="I2726" i="220"/>
  <c r="I2725" i="220"/>
  <c r="I2724" i="220"/>
  <c r="I2723" i="220"/>
  <c r="I2722" i="220"/>
  <c r="I2721" i="220"/>
  <c r="I2720" i="220"/>
  <c r="H3594" i="220" l="1"/>
  <c r="G3594" i="220"/>
  <c r="H3381" i="220"/>
  <c r="G3381" i="220"/>
  <c r="F3381" i="220"/>
  <c r="E3381" i="220"/>
  <c r="H3302" i="220"/>
  <c r="G3302" i="220"/>
  <c r="F3302" i="220"/>
  <c r="E3302" i="220"/>
  <c r="H3183" i="220"/>
  <c r="G3183" i="220"/>
  <c r="F3183" i="220"/>
  <c r="E3183" i="220"/>
  <c r="I3298" i="220"/>
  <c r="I3297" i="220"/>
  <c r="I3296" i="220"/>
  <c r="I3295" i="220"/>
  <c r="I3294" i="220"/>
  <c r="I3293" i="220"/>
  <c r="I3292" i="220"/>
  <c r="I3291" i="220"/>
  <c r="I3290" i="220"/>
  <c r="I3289" i="220"/>
  <c r="I3288" i="220"/>
  <c r="I3287" i="220"/>
  <c r="I3286" i="220"/>
  <c r="I3285" i="220"/>
  <c r="I3284" i="220"/>
  <c r="I3283" i="220"/>
  <c r="I3282" i="220"/>
  <c r="I3281" i="220"/>
  <c r="I3280" i="220"/>
  <c r="I3279" i="220"/>
  <c r="I3278" i="220"/>
  <c r="I3277" i="220"/>
  <c r="I3276" i="220"/>
  <c r="I3275" i="220"/>
  <c r="I3274" i="220"/>
  <c r="I3273" i="220"/>
  <c r="I3272" i="220"/>
  <c r="I3271" i="220"/>
  <c r="I3270" i="220"/>
  <c r="I3269" i="220"/>
  <c r="I3268" i="220"/>
  <c r="I3267" i="220"/>
  <c r="I3266" i="220"/>
  <c r="I3265" i="220"/>
  <c r="I3264" i="220"/>
  <c r="I3263" i="220"/>
  <c r="I3262" i="220"/>
  <c r="I3261" i="220"/>
  <c r="I3260" i="220"/>
  <c r="I3259" i="220"/>
  <c r="I3258" i="220"/>
  <c r="I3257" i="220"/>
  <c r="I3256" i="220"/>
  <c r="I3255" i="220"/>
  <c r="I3254" i="220"/>
  <c r="I3253" i="220"/>
  <c r="I3252" i="220"/>
  <c r="I3251" i="220"/>
  <c r="I3250" i="220"/>
  <c r="I3249" i="220"/>
  <c r="I3248" i="220"/>
  <c r="I3247" i="220"/>
  <c r="I3246" i="220"/>
  <c r="I3245" i="220"/>
  <c r="I3244" i="220"/>
  <c r="I3243" i="220"/>
  <c r="I3242" i="220"/>
  <c r="I3241" i="220"/>
  <c r="I3240" i="220"/>
  <c r="I3239" i="220"/>
  <c r="I3238" i="220"/>
  <c r="I3237" i="220"/>
  <c r="I3236" i="220"/>
  <c r="I3235" i="220"/>
  <c r="I3234" i="220"/>
  <c r="I3233" i="220"/>
  <c r="I3232" i="220"/>
  <c r="I3231" i="220"/>
  <c r="I3230" i="220"/>
  <c r="I3229" i="220"/>
  <c r="I3228" i="220"/>
  <c r="I3227" i="220"/>
  <c r="I3226" i="220"/>
  <c r="I3225" i="220"/>
  <c r="I3224" i="220"/>
  <c r="I3223" i="220"/>
  <c r="I3222" i="220"/>
  <c r="I3221" i="220"/>
  <c r="I3220" i="220"/>
  <c r="I3219" i="220"/>
  <c r="I3218" i="220"/>
  <c r="I3217" i="220"/>
  <c r="I3216" i="220"/>
  <c r="I3215" i="220"/>
  <c r="I3214" i="220"/>
  <c r="I3213" i="220"/>
  <c r="I3212" i="220"/>
  <c r="I3211" i="220"/>
  <c r="I3210" i="220"/>
  <c r="I3209" i="220"/>
  <c r="I3208" i="220"/>
  <c r="I3207" i="220"/>
  <c r="I3206" i="220"/>
  <c r="I3205" i="220"/>
  <c r="I3204" i="220"/>
  <c r="I3203" i="220"/>
  <c r="I3202" i="220"/>
  <c r="I3201" i="220"/>
  <c r="I3200" i="220"/>
  <c r="I3199" i="220"/>
  <c r="I3198" i="220"/>
  <c r="I3197" i="220"/>
  <c r="I3196" i="220"/>
  <c r="I3195" i="220"/>
  <c r="I3194" i="220"/>
  <c r="I3193" i="220"/>
  <c r="I3192" i="220"/>
  <c r="I3191" i="220"/>
  <c r="I3190" i="220"/>
  <c r="I3189" i="220"/>
  <c r="I3188" i="220"/>
  <c r="I3187" i="220"/>
  <c r="I3186" i="220"/>
  <c r="I3185" i="220"/>
  <c r="I3184" i="220"/>
  <c r="I3182" i="220"/>
  <c r="I3181" i="220"/>
  <c r="I3180" i="220"/>
  <c r="I3179" i="220"/>
  <c r="I3178" i="220"/>
  <c r="I3177" i="220"/>
  <c r="I3176" i="220"/>
  <c r="I3175" i="220"/>
  <c r="I3174" i="220"/>
  <c r="I3173" i="220"/>
  <c r="I3172" i="220"/>
  <c r="I3171" i="220"/>
  <c r="I3170" i="220"/>
  <c r="I3169" i="220"/>
  <c r="I3168" i="220"/>
  <c r="I3167" i="220"/>
  <c r="I3166" i="220"/>
  <c r="I3165" i="220"/>
  <c r="I3164" i="220"/>
  <c r="I3163" i="220"/>
  <c r="I3162" i="220"/>
  <c r="I3161" i="220"/>
  <c r="I3160" i="220"/>
  <c r="I3159" i="220"/>
  <c r="H850" i="220"/>
  <c r="G850" i="220"/>
  <c r="F850" i="220"/>
  <c r="E850" i="220"/>
  <c r="H192" i="220"/>
  <c r="G192" i="220"/>
  <c r="F192" i="220"/>
  <c r="E192" i="220"/>
  <c r="G112" i="220"/>
  <c r="G40" i="220"/>
  <c r="B12" i="220"/>
  <c r="H184" i="220"/>
  <c r="G184" i="220"/>
  <c r="F184" i="220"/>
  <c r="E184" i="220"/>
  <c r="I184" i="220" s="1"/>
  <c r="J170" i="220"/>
  <c r="I170" i="220"/>
  <c r="J164" i="220"/>
  <c r="I164" i="220"/>
  <c r="J158" i="220"/>
  <c r="I158" i="220"/>
  <c r="J150" i="220"/>
  <c r="I150" i="220"/>
  <c r="I3183" i="220" l="1"/>
  <c r="J850" i="220"/>
  <c r="E191" i="220"/>
  <c r="J184" i="220"/>
  <c r="J192" i="220"/>
  <c r="A849" i="220" s="1"/>
  <c r="H191" i="220"/>
  <c r="G191" i="220"/>
  <c r="I191" i="220" s="1"/>
  <c r="G31" i="220"/>
  <c r="I850" i="220"/>
  <c r="J3183" i="220"/>
  <c r="F191" i="220"/>
  <c r="I192" i="220"/>
  <c r="G3102" i="220"/>
  <c r="H3052" i="220"/>
  <c r="J191" i="220" l="1"/>
  <c r="H3102" i="220"/>
  <c r="F3102" i="220"/>
  <c r="E3102" i="220"/>
  <c r="G3052" i="220"/>
  <c r="F3052" i="220" l="1"/>
  <c r="E3052" i="220"/>
  <c r="I3052" i="220" s="1"/>
  <c r="G3037" i="220"/>
  <c r="E3037" i="220"/>
  <c r="E2912" i="220" l="1"/>
  <c r="I2667" i="220"/>
  <c r="J2667" i="220"/>
  <c r="I2668" i="220"/>
  <c r="J2668" i="220"/>
  <c r="I2669" i="220"/>
  <c r="J2669" i="220"/>
  <c r="I2670" i="220"/>
  <c r="J2670" i="220"/>
  <c r="I2618" i="220"/>
  <c r="J2618" i="220"/>
  <c r="I2616" i="220"/>
  <c r="J2616" i="220"/>
  <c r="I2617" i="220"/>
  <c r="J2617" i="220"/>
  <c r="I2377" i="220"/>
  <c r="J2377" i="220"/>
  <c r="I2378" i="220"/>
  <c r="J2378" i="220"/>
  <c r="I2289" i="220"/>
  <c r="J2289" i="220"/>
  <c r="I2290" i="220"/>
  <c r="J2290" i="220"/>
  <c r="I2124" i="220"/>
  <c r="J2124" i="220"/>
  <c r="I2125" i="220"/>
  <c r="J2125" i="220"/>
  <c r="I2126" i="220"/>
  <c r="J2126" i="220"/>
  <c r="I2127" i="220"/>
  <c r="J2127" i="220"/>
  <c r="I2128" i="220"/>
  <c r="J2128" i="220"/>
  <c r="I2129" i="220"/>
  <c r="J2129" i="220"/>
  <c r="I2130" i="220"/>
  <c r="J2130" i="220"/>
  <c r="I1834" i="220"/>
  <c r="J1834" i="220"/>
  <c r="I1835" i="220"/>
  <c r="J1835" i="220"/>
  <c r="J963" i="220" l="1"/>
  <c r="I963" i="220"/>
  <c r="I667" i="220"/>
  <c r="J667" i="220"/>
  <c r="I668" i="220"/>
  <c r="J668" i="220"/>
  <c r="I669" i="220"/>
  <c r="J669" i="220"/>
  <c r="I843" i="220"/>
  <c r="J843" i="220"/>
  <c r="I844" i="220"/>
  <c r="J844" i="220"/>
  <c r="I845" i="220"/>
  <c r="J845" i="220"/>
  <c r="I756" i="220"/>
  <c r="J756" i="220"/>
  <c r="I757" i="220"/>
  <c r="J757" i="220"/>
  <c r="I758" i="220"/>
  <c r="J758" i="220"/>
  <c r="I759" i="220"/>
  <c r="J759" i="220"/>
  <c r="I760" i="220"/>
  <c r="J760" i="220"/>
  <c r="I761" i="220"/>
  <c r="J761" i="220"/>
  <c r="I762" i="220"/>
  <c r="J762" i="220"/>
  <c r="I763" i="220"/>
  <c r="J763" i="220"/>
  <c r="I764" i="220"/>
  <c r="J764" i="220"/>
  <c r="I765" i="220"/>
  <c r="J765" i="220"/>
  <c r="I766" i="220"/>
  <c r="J766" i="220"/>
  <c r="I510" i="220"/>
  <c r="J510" i="220"/>
  <c r="G164" i="161"/>
  <c r="R160" i="161"/>
  <c r="O160" i="161"/>
  <c r="L160" i="161"/>
  <c r="I160" i="161"/>
  <c r="G160" i="161"/>
  <c r="F160" i="161"/>
  <c r="C160" i="161"/>
  <c r="S159" i="161"/>
  <c r="P159" i="161"/>
  <c r="S158" i="161"/>
  <c r="P158" i="161"/>
  <c r="M158" i="161"/>
  <c r="S157" i="161"/>
  <c r="P157" i="161"/>
  <c r="S156" i="161"/>
  <c r="P156" i="161"/>
  <c r="M156" i="161"/>
  <c r="J156" i="161"/>
  <c r="J160" i="161" s="1"/>
  <c r="H156" i="161"/>
  <c r="D156" i="161"/>
  <c r="D160" i="161" s="1"/>
  <c r="R154" i="161"/>
  <c r="O154" i="161"/>
  <c r="L154" i="161"/>
  <c r="I154" i="161"/>
  <c r="G154" i="161"/>
  <c r="F154" i="161"/>
  <c r="C154" i="161"/>
  <c r="S153" i="161"/>
  <c r="P153" i="161"/>
  <c r="M153" i="161"/>
  <c r="S152" i="161"/>
  <c r="P152" i="161"/>
  <c r="M152" i="161"/>
  <c r="M154" i="161" s="1"/>
  <c r="J152" i="161"/>
  <c r="J154" i="161" s="1"/>
  <c r="H152" i="161"/>
  <c r="D152" i="161"/>
  <c r="D154" i="161" s="1"/>
  <c r="S151" i="161"/>
  <c r="P151" i="161"/>
  <c r="M151" i="161"/>
  <c r="J151" i="161"/>
  <c r="H151" i="161"/>
  <c r="R149" i="161"/>
  <c r="O149" i="161"/>
  <c r="L149" i="161"/>
  <c r="S148" i="161"/>
  <c r="P148" i="161"/>
  <c r="S147" i="161"/>
  <c r="P147" i="161"/>
  <c r="T146" i="161"/>
  <c r="S146" i="161" s="1"/>
  <c r="Q146" i="161"/>
  <c r="P146" i="161" s="1"/>
  <c r="S145" i="161"/>
  <c r="P145" i="161"/>
  <c r="S143" i="161"/>
  <c r="P143" i="161"/>
  <c r="S142" i="161"/>
  <c r="P142" i="161"/>
  <c r="S141" i="161"/>
  <c r="P141" i="161"/>
  <c r="S140" i="161"/>
  <c r="P140" i="161"/>
  <c r="S139" i="161"/>
  <c r="P139" i="161"/>
  <c r="S138" i="161"/>
  <c r="P138" i="161"/>
  <c r="C138" i="161"/>
  <c r="C149" i="161" s="1"/>
  <c r="S137" i="161"/>
  <c r="P137" i="161"/>
  <c r="S136" i="161"/>
  <c r="P136" i="161"/>
  <c r="S135" i="161"/>
  <c r="P135" i="161"/>
  <c r="M135" i="161"/>
  <c r="S134" i="161"/>
  <c r="P134" i="161"/>
  <c r="M134" i="161"/>
  <c r="H134" i="161"/>
  <c r="D134" i="161"/>
  <c r="S132" i="161"/>
  <c r="P132" i="161"/>
  <c r="M132" i="161"/>
  <c r="S131" i="161"/>
  <c r="P131" i="161"/>
  <c r="M131" i="161"/>
  <c r="J131" i="161"/>
  <c r="G131" i="161"/>
  <c r="D131" i="161"/>
  <c r="S130" i="161"/>
  <c r="P130" i="161"/>
  <c r="M130" i="161"/>
  <c r="J130" i="161"/>
  <c r="G130" i="161"/>
  <c r="D130" i="161"/>
  <c r="S129" i="161"/>
  <c r="P129" i="161"/>
  <c r="M129" i="161"/>
  <c r="J129" i="161"/>
  <c r="H129" i="161"/>
  <c r="D129" i="161"/>
  <c r="S128" i="161"/>
  <c r="P128" i="161"/>
  <c r="M128" i="161"/>
  <c r="S127" i="161"/>
  <c r="P127" i="161"/>
  <c r="M127" i="161"/>
  <c r="J127" i="161"/>
  <c r="G127" i="161"/>
  <c r="D127" i="161"/>
  <c r="T126" i="161"/>
  <c r="S126" i="161" s="1"/>
  <c r="Q126" i="161"/>
  <c r="P126" i="161" s="1"/>
  <c r="M126" i="161"/>
  <c r="J126" i="161"/>
  <c r="G126" i="161"/>
  <c r="D126" i="161"/>
  <c r="S124" i="161"/>
  <c r="P124" i="161"/>
  <c r="M124" i="161"/>
  <c r="J124" i="161"/>
  <c r="G124" i="161"/>
  <c r="D124" i="161"/>
  <c r="S123" i="161"/>
  <c r="P123" i="161"/>
  <c r="M123" i="161"/>
  <c r="J123" i="161"/>
  <c r="H123" i="161"/>
  <c r="D123" i="161"/>
  <c r="S122" i="161"/>
  <c r="P122" i="161"/>
  <c r="M122" i="161"/>
  <c r="J122" i="161"/>
  <c r="G122" i="161"/>
  <c r="D122" i="161"/>
  <c r="S121" i="161"/>
  <c r="P121" i="161"/>
  <c r="S118" i="161"/>
  <c r="P118" i="161"/>
  <c r="M118" i="161"/>
  <c r="J118" i="161"/>
  <c r="H118" i="161"/>
  <c r="D118" i="161"/>
  <c r="R116" i="161"/>
  <c r="O116" i="161"/>
  <c r="L116" i="161"/>
  <c r="I116" i="161"/>
  <c r="F116" i="161"/>
  <c r="C116" i="161"/>
  <c r="S115" i="161"/>
  <c r="P115" i="161"/>
  <c r="M115" i="161"/>
  <c r="J115" i="161"/>
  <c r="H115" i="161"/>
  <c r="D115" i="161"/>
  <c r="S114" i="161"/>
  <c r="P114" i="161"/>
  <c r="M114" i="161"/>
  <c r="J114" i="161"/>
  <c r="H114" i="161"/>
  <c r="D114" i="161"/>
  <c r="S113" i="161"/>
  <c r="P113" i="161"/>
  <c r="M113" i="161"/>
  <c r="J113" i="161"/>
  <c r="G113" i="161"/>
  <c r="G116" i="161" s="1"/>
  <c r="D113" i="161"/>
  <c r="S112" i="161"/>
  <c r="P112" i="161"/>
  <c r="M112" i="161"/>
  <c r="J112" i="161"/>
  <c r="H112" i="161"/>
  <c r="D112" i="161"/>
  <c r="R110" i="161"/>
  <c r="O110" i="161"/>
  <c r="L110" i="161"/>
  <c r="J110" i="161"/>
  <c r="I110" i="161"/>
  <c r="G110" i="161"/>
  <c r="F110" i="161"/>
  <c r="D110" i="161"/>
  <c r="C110" i="161"/>
  <c r="S109" i="161"/>
  <c r="P109" i="161"/>
  <c r="S108" i="161"/>
  <c r="P108" i="161"/>
  <c r="M108" i="161"/>
  <c r="M110" i="161" s="1"/>
  <c r="R105" i="161"/>
  <c r="O105" i="161"/>
  <c r="L105" i="161"/>
  <c r="S104" i="161"/>
  <c r="P104" i="161"/>
  <c r="S103" i="161"/>
  <c r="P103" i="161"/>
  <c r="M103" i="161"/>
  <c r="S102" i="161"/>
  <c r="P102" i="161"/>
  <c r="M102" i="161"/>
  <c r="R98" i="161"/>
  <c r="O98" i="161"/>
  <c r="L98" i="161"/>
  <c r="J98" i="161"/>
  <c r="J71" i="161" s="1"/>
  <c r="I98" i="161"/>
  <c r="I71" i="161" s="1"/>
  <c r="G98" i="161"/>
  <c r="G71" i="161" s="1"/>
  <c r="F98" i="161"/>
  <c r="F71" i="161" s="1"/>
  <c r="D98" i="161"/>
  <c r="C98" i="161"/>
  <c r="C71" i="161" s="1"/>
  <c r="S97" i="161"/>
  <c r="P97" i="161"/>
  <c r="S96" i="161"/>
  <c r="P96" i="161"/>
  <c r="S95" i="161"/>
  <c r="P95" i="161"/>
  <c r="S94" i="161"/>
  <c r="P94" i="161"/>
  <c r="M94" i="161"/>
  <c r="M98" i="161" s="1"/>
  <c r="R92" i="161"/>
  <c r="O92" i="161"/>
  <c r="L92" i="161"/>
  <c r="J92" i="161"/>
  <c r="I92" i="161"/>
  <c r="G92" i="161"/>
  <c r="F92" i="161"/>
  <c r="D92" i="161"/>
  <c r="C92" i="161"/>
  <c r="S91" i="161"/>
  <c r="P91" i="161"/>
  <c r="S90" i="161"/>
  <c r="P90" i="161"/>
  <c r="S89" i="161"/>
  <c r="P89" i="161"/>
  <c r="T88" i="161"/>
  <c r="S88" i="161" s="1"/>
  <c r="Q88" i="161"/>
  <c r="P88" i="161" s="1"/>
  <c r="T87" i="161"/>
  <c r="S87" i="161" s="1"/>
  <c r="Q87" i="161"/>
  <c r="P87" i="161" s="1"/>
  <c r="S86" i="161"/>
  <c r="P86" i="161"/>
  <c r="S85" i="161"/>
  <c r="P85" i="161"/>
  <c r="T84" i="161"/>
  <c r="S84" i="161" s="1"/>
  <c r="Q84" i="161"/>
  <c r="P84" i="161" s="1"/>
  <c r="S83" i="161"/>
  <c r="P83" i="161"/>
  <c r="M83" i="161"/>
  <c r="S82" i="161"/>
  <c r="P82" i="161"/>
  <c r="M82" i="161"/>
  <c r="S81" i="161"/>
  <c r="P81" i="161"/>
  <c r="M81" i="161"/>
  <c r="R79" i="161"/>
  <c r="O79" i="161"/>
  <c r="L79" i="161"/>
  <c r="J79" i="161"/>
  <c r="I79" i="161"/>
  <c r="G79" i="161"/>
  <c r="F79" i="161"/>
  <c r="D79" i="161"/>
  <c r="C79" i="161"/>
  <c r="S78" i="161"/>
  <c r="P78" i="161"/>
  <c r="S77" i="161"/>
  <c r="P77" i="161"/>
  <c r="M77" i="161"/>
  <c r="M79" i="161" s="1"/>
  <c r="S76" i="161"/>
  <c r="P76" i="161"/>
  <c r="M76" i="161"/>
  <c r="S75" i="161"/>
  <c r="J75" i="161"/>
  <c r="I75" i="161"/>
  <c r="G75" i="161"/>
  <c r="F75" i="161"/>
  <c r="D75" i="161"/>
  <c r="C75" i="161"/>
  <c r="S74" i="161"/>
  <c r="P74" i="161"/>
  <c r="M74" i="161"/>
  <c r="S73" i="161"/>
  <c r="P73" i="161"/>
  <c r="M73" i="161"/>
  <c r="S72" i="161"/>
  <c r="P72" i="161"/>
  <c r="S71" i="161"/>
  <c r="P71" i="161"/>
  <c r="D71" i="161"/>
  <c r="S70" i="161"/>
  <c r="P70" i="161"/>
  <c r="S69" i="161"/>
  <c r="P69" i="161"/>
  <c r="S68" i="161"/>
  <c r="P68" i="161"/>
  <c r="R66" i="161"/>
  <c r="O66" i="161"/>
  <c r="M66" i="161"/>
  <c r="L66" i="161"/>
  <c r="J66" i="161"/>
  <c r="I66" i="161"/>
  <c r="G66" i="161"/>
  <c r="F66" i="161"/>
  <c r="D66" i="161"/>
  <c r="C66" i="161"/>
  <c r="S65" i="161"/>
  <c r="P65" i="161"/>
  <c r="S64" i="161"/>
  <c r="P64" i="161"/>
  <c r="S62" i="161"/>
  <c r="P62" i="161"/>
  <c r="S61" i="161"/>
  <c r="P61" i="161"/>
  <c r="S60" i="161"/>
  <c r="P60" i="161"/>
  <c r="S58" i="161"/>
  <c r="P58" i="161"/>
  <c r="S57" i="161"/>
  <c r="P57" i="161"/>
  <c r="T55" i="161"/>
  <c r="S55" i="161" s="1"/>
  <c r="Q55" i="161"/>
  <c r="P55" i="161" s="1"/>
  <c r="T54" i="161"/>
  <c r="S54" i="161" s="1"/>
  <c r="Q54" i="161"/>
  <c r="P54" i="161" s="1"/>
  <c r="S52" i="161"/>
  <c r="P52" i="161"/>
  <c r="P51" i="161"/>
  <c r="S50" i="161"/>
  <c r="P50" i="161"/>
  <c r="S49" i="161"/>
  <c r="P49" i="161"/>
  <c r="S48" i="161"/>
  <c r="P48" i="161"/>
  <c r="S47" i="161"/>
  <c r="P47" i="161"/>
  <c r="S46" i="161"/>
  <c r="P46" i="161"/>
  <c r="S44" i="161"/>
  <c r="P44" i="161"/>
  <c r="S43" i="161"/>
  <c r="P43" i="161"/>
  <c r="S42" i="161"/>
  <c r="P42" i="161"/>
  <c r="S41" i="161"/>
  <c r="P41" i="161"/>
  <c r="S39" i="161"/>
  <c r="P39" i="161"/>
  <c r="S38" i="161"/>
  <c r="P38" i="161"/>
  <c r="S37" i="161"/>
  <c r="P37" i="161"/>
  <c r="T36" i="161"/>
  <c r="S36" i="161" s="1"/>
  <c r="Q36" i="161"/>
  <c r="P36" i="161" s="1"/>
  <c r="S35" i="161"/>
  <c r="P35" i="161"/>
  <c r="T33" i="161"/>
  <c r="S33" i="161" s="1"/>
  <c r="Q33" i="161"/>
  <c r="P33" i="161" s="1"/>
  <c r="S32" i="161"/>
  <c r="P32" i="161"/>
  <c r="S30" i="161"/>
  <c r="P30" i="161"/>
  <c r="S29" i="161"/>
  <c r="P29" i="161"/>
  <c r="S28" i="161"/>
  <c r="P28" i="161"/>
  <c r="R26" i="161"/>
  <c r="O26" i="161"/>
  <c r="L26" i="161"/>
  <c r="I26" i="161"/>
  <c r="G26" i="161"/>
  <c r="F26" i="161"/>
  <c r="C26" i="161"/>
  <c r="S24" i="161"/>
  <c r="P24" i="161"/>
  <c r="S23" i="161"/>
  <c r="P23" i="161"/>
  <c r="M23" i="161"/>
  <c r="J23" i="161"/>
  <c r="H23" i="161"/>
  <c r="D23" i="161"/>
  <c r="S22" i="161"/>
  <c r="P22" i="161"/>
  <c r="M22" i="161"/>
  <c r="H22" i="161"/>
  <c r="D22" i="161"/>
  <c r="S21" i="161"/>
  <c r="P21" i="161"/>
  <c r="S20" i="161"/>
  <c r="P20" i="161"/>
  <c r="S19" i="161"/>
  <c r="P19" i="161"/>
  <c r="S18" i="161"/>
  <c r="P18" i="161"/>
  <c r="S17" i="161"/>
  <c r="P17" i="161"/>
  <c r="M17" i="161"/>
  <c r="J17" i="161"/>
  <c r="H17" i="161"/>
  <c r="D17" i="161"/>
  <c r="S16" i="161"/>
  <c r="P16" i="161"/>
  <c r="M16" i="161"/>
  <c r="S15" i="161"/>
  <c r="P15" i="161"/>
  <c r="S14" i="161"/>
  <c r="P14" i="161"/>
  <c r="M14" i="161"/>
  <c r="J14" i="161"/>
  <c r="H14" i="161"/>
  <c r="D14" i="161"/>
  <c r="S13" i="161"/>
  <c r="P13" i="161"/>
  <c r="M13" i="161"/>
  <c r="J13" i="161"/>
  <c r="H13" i="161"/>
  <c r="D13" i="161"/>
  <c r="S12" i="161"/>
  <c r="S11" i="161"/>
  <c r="P11" i="161"/>
  <c r="M11" i="161"/>
  <c r="J11" i="161"/>
  <c r="G11" i="161"/>
  <c r="D11" i="161"/>
  <c r="S10" i="161"/>
  <c r="P10" i="161"/>
  <c r="M10" i="161"/>
  <c r="S9" i="161"/>
  <c r="P9" i="161"/>
  <c r="M9" i="161"/>
  <c r="S8" i="161"/>
  <c r="P8" i="161"/>
  <c r="M8" i="161"/>
  <c r="F3158" i="220"/>
  <c r="F3157" i="220" s="1"/>
  <c r="F3154" i="220" s="1"/>
  <c r="G3158" i="220"/>
  <c r="G3157" i="220" s="1"/>
  <c r="G3154" i="220" s="1"/>
  <c r="H3158" i="220"/>
  <c r="H3157" i="220" s="1"/>
  <c r="H3154" i="220" s="1"/>
  <c r="E3158" i="220"/>
  <c r="E3157" i="220" s="1"/>
  <c r="E3154" i="220" s="1"/>
  <c r="I3379" i="220"/>
  <c r="J3379" i="220"/>
  <c r="J3298" i="220"/>
  <c r="F39" i="220"/>
  <c r="E39" i="220"/>
  <c r="S98" i="161" l="1"/>
  <c r="S116" i="161"/>
  <c r="J26" i="161"/>
  <c r="P98" i="161"/>
  <c r="J116" i="161"/>
  <c r="D138" i="161"/>
  <c r="D149" i="161" s="1"/>
  <c r="S160" i="161"/>
  <c r="D26" i="161"/>
  <c r="S79" i="161"/>
  <c r="M92" i="161"/>
  <c r="S110" i="161"/>
  <c r="M149" i="161"/>
  <c r="P154" i="161"/>
  <c r="S154" i="161"/>
  <c r="S161" i="161" s="1"/>
  <c r="M26" i="161"/>
  <c r="M105" i="161"/>
  <c r="P110" i="161"/>
  <c r="S26" i="161"/>
  <c r="S105" i="161"/>
  <c r="M164" i="161"/>
  <c r="M116" i="161"/>
  <c r="P160" i="161"/>
  <c r="P66" i="161"/>
  <c r="D164" i="161"/>
  <c r="P116" i="161"/>
  <c r="S149" i="161"/>
  <c r="M160" i="161"/>
  <c r="R161" i="161"/>
  <c r="P26" i="161"/>
  <c r="P79" i="161"/>
  <c r="P105" i="161"/>
  <c r="J164" i="161"/>
  <c r="J3158" i="220"/>
  <c r="I3158" i="220"/>
  <c r="J3154" i="220"/>
  <c r="S92" i="161"/>
  <c r="S66" i="161"/>
  <c r="P92" i="161"/>
  <c r="P149" i="161"/>
  <c r="D116" i="161"/>
  <c r="I3154" i="220"/>
  <c r="I2715" i="220"/>
  <c r="H2950" i="220"/>
  <c r="G2950" i="220"/>
  <c r="F2950" i="220"/>
  <c r="E2950" i="220"/>
  <c r="S162" i="161" l="1"/>
  <c r="P161" i="161"/>
  <c r="P162" i="161" s="1"/>
  <c r="P164" i="161" s="1"/>
  <c r="M162" i="161"/>
  <c r="S164" i="161"/>
  <c r="J2950" i="220"/>
  <c r="D162" i="161"/>
  <c r="I2950" i="220"/>
  <c r="I2912" i="220"/>
  <c r="I2703" i="220"/>
  <c r="J2703" i="220"/>
  <c r="I2704" i="220"/>
  <c r="J2704" i="220"/>
  <c r="I2705" i="220"/>
  <c r="J2705" i="220"/>
  <c r="I2706" i="220"/>
  <c r="J2706" i="220"/>
  <c r="I2707" i="220"/>
  <c r="J2707" i="220"/>
  <c r="I2708" i="220"/>
  <c r="J2708" i="220"/>
  <c r="I2709" i="220"/>
  <c r="J2709" i="220"/>
  <c r="I2710" i="220"/>
  <c r="J2710" i="220"/>
  <c r="I2711" i="220"/>
  <c r="J2711" i="220"/>
  <c r="O16" i="211"/>
  <c r="S16" i="211" s="1"/>
  <c r="O15" i="211"/>
  <c r="S15" i="211" s="1"/>
  <c r="O14" i="211"/>
  <c r="R13" i="211"/>
  <c r="Q13" i="211"/>
  <c r="P13" i="211"/>
  <c r="O12" i="211"/>
  <c r="S12" i="211" s="1"/>
  <c r="O10" i="211"/>
  <c r="S10" i="211" s="1"/>
  <c r="R9" i="211"/>
  <c r="R19" i="211" s="1"/>
  <c r="Q9" i="211"/>
  <c r="P9" i="211"/>
  <c r="G15" i="211"/>
  <c r="G14" i="211"/>
  <c r="J13" i="211"/>
  <c r="I13" i="211"/>
  <c r="H13" i="211"/>
  <c r="G12" i="211"/>
  <c r="G10" i="211"/>
  <c r="J9" i="211"/>
  <c r="I9" i="211"/>
  <c r="H9" i="211"/>
  <c r="S18" i="211"/>
  <c r="S14" i="211"/>
  <c r="L16" i="213"/>
  <c r="L15" i="213"/>
  <c r="L14" i="213"/>
  <c r="L13" i="213"/>
  <c r="L12" i="213"/>
  <c r="L11" i="213"/>
  <c r="N11" i="213"/>
  <c r="N12" i="213"/>
  <c r="N13" i="213"/>
  <c r="N14" i="213"/>
  <c r="N15" i="213"/>
  <c r="N16" i="213"/>
  <c r="K12" i="213"/>
  <c r="K13" i="213"/>
  <c r="K14" i="213"/>
  <c r="K15" i="213"/>
  <c r="K16" i="213"/>
  <c r="K11" i="213"/>
  <c r="E3019" i="220"/>
  <c r="E3018" i="220" s="1"/>
  <c r="F3037" i="220"/>
  <c r="H3037" i="220"/>
  <c r="H3020" i="220"/>
  <c r="G3020" i="220"/>
  <c r="F3020" i="220"/>
  <c r="J3016" i="220"/>
  <c r="I3016" i="220"/>
  <c r="J3015" i="220"/>
  <c r="I3015" i="220"/>
  <c r="J3011" i="220"/>
  <c r="I3011" i="220"/>
  <c r="J3010" i="220"/>
  <c r="I3010" i="220"/>
  <c r="J3009" i="220"/>
  <c r="I3009" i="220"/>
  <c r="J3008" i="220"/>
  <c r="I3008" i="220"/>
  <c r="J3007" i="220"/>
  <c r="I3007" i="220"/>
  <c r="J3006" i="220"/>
  <c r="I3006" i="220"/>
  <c r="J3005" i="220"/>
  <c r="I3005" i="220"/>
  <c r="J3004" i="220"/>
  <c r="I3004" i="220"/>
  <c r="J3003" i="220"/>
  <c r="I3003" i="220"/>
  <c r="J3002" i="220"/>
  <c r="I3002" i="220"/>
  <c r="J3001" i="220"/>
  <c r="I3001" i="220"/>
  <c r="J3000" i="220"/>
  <c r="I3000" i="220"/>
  <c r="J2999" i="220"/>
  <c r="I2999" i="220"/>
  <c r="J2998" i="220"/>
  <c r="I2998" i="220"/>
  <c r="J2997" i="220"/>
  <c r="I2997" i="220"/>
  <c r="J2996" i="220"/>
  <c r="I2996" i="220"/>
  <c r="J2995" i="220"/>
  <c r="I2995" i="220"/>
  <c r="J2994" i="220"/>
  <c r="I2994" i="220"/>
  <c r="J2993" i="220"/>
  <c r="I2993" i="220"/>
  <c r="J2992" i="220"/>
  <c r="I2992" i="220"/>
  <c r="J2991" i="220"/>
  <c r="I2991" i="220"/>
  <c r="J2990" i="220"/>
  <c r="I2990" i="220"/>
  <c r="J2989" i="220"/>
  <c r="I2989" i="220"/>
  <c r="J2988" i="220"/>
  <c r="I2988" i="220"/>
  <c r="J2987" i="220"/>
  <c r="I2987" i="220"/>
  <c r="J2986" i="220"/>
  <c r="I2986" i="220"/>
  <c r="J2985" i="220"/>
  <c r="I2985" i="220"/>
  <c r="J2984" i="220"/>
  <c r="I2984" i="220"/>
  <c r="J2983" i="220"/>
  <c r="I2983" i="220"/>
  <c r="J2982" i="220"/>
  <c r="I2982" i="220"/>
  <c r="J2981" i="220"/>
  <c r="I2981" i="220"/>
  <c r="J2980" i="220"/>
  <c r="I2980" i="220"/>
  <c r="J2979" i="220"/>
  <c r="I2979" i="220"/>
  <c r="J2978" i="220"/>
  <c r="I2978" i="220"/>
  <c r="J2977" i="220"/>
  <c r="I2977" i="220"/>
  <c r="J2976" i="220"/>
  <c r="I2976" i="220"/>
  <c r="J2975" i="220"/>
  <c r="I2975" i="220"/>
  <c r="J2974" i="220"/>
  <c r="I2974" i="220"/>
  <c r="J2973" i="220"/>
  <c r="I2973" i="220"/>
  <c r="J2972" i="220"/>
  <c r="I2972" i="220"/>
  <c r="J2971" i="220"/>
  <c r="I2971" i="220"/>
  <c r="J2970" i="220"/>
  <c r="I2970" i="220"/>
  <c r="J2969" i="220"/>
  <c r="I2969" i="220"/>
  <c r="J2968" i="220"/>
  <c r="I2968" i="220"/>
  <c r="J2967" i="220"/>
  <c r="I2967" i="220"/>
  <c r="J2966" i="220"/>
  <c r="I2966" i="220"/>
  <c r="J2910" i="220"/>
  <c r="I2910" i="220"/>
  <c r="J2909" i="220"/>
  <c r="I2909" i="220"/>
  <c r="J2949" i="220"/>
  <c r="I2949" i="220"/>
  <c r="J2948" i="220"/>
  <c r="I2948" i="220"/>
  <c r="J2947" i="220"/>
  <c r="I2947" i="220"/>
  <c r="J2946" i="220"/>
  <c r="I2946" i="220"/>
  <c r="J2945" i="220"/>
  <c r="I2945" i="220"/>
  <c r="J2944" i="220"/>
  <c r="I2944" i="220"/>
  <c r="J2943" i="220"/>
  <c r="I2943" i="220"/>
  <c r="J2942" i="220"/>
  <c r="I2942" i="220"/>
  <c r="J2941" i="220"/>
  <c r="I2941" i="220"/>
  <c r="J2940" i="220"/>
  <c r="I2940" i="220"/>
  <c r="J2965" i="220"/>
  <c r="I2965" i="220"/>
  <c r="J2964" i="220"/>
  <c r="I2964" i="220"/>
  <c r="J2963" i="220"/>
  <c r="I2963" i="220"/>
  <c r="J2962" i="220"/>
  <c r="I2962" i="220"/>
  <c r="J2961" i="220"/>
  <c r="I2961" i="220"/>
  <c r="J2960" i="220"/>
  <c r="I2960" i="220"/>
  <c r="J2959" i="220"/>
  <c r="I2959" i="220"/>
  <c r="J2958" i="220"/>
  <c r="I2958" i="220"/>
  <c r="J2957" i="220"/>
  <c r="I2957" i="220"/>
  <c r="J2956" i="220"/>
  <c r="I2956" i="220"/>
  <c r="J2955" i="220"/>
  <c r="I2955" i="220"/>
  <c r="J2954" i="220"/>
  <c r="I2954" i="220"/>
  <c r="J2953" i="220"/>
  <c r="I2953" i="220"/>
  <c r="J2952" i="220"/>
  <c r="I2952" i="220"/>
  <c r="J2951" i="220"/>
  <c r="I2951" i="220"/>
  <c r="J2939" i="220"/>
  <c r="I2939" i="220"/>
  <c r="J2938" i="220"/>
  <c r="I2938" i="220"/>
  <c r="J2937" i="220"/>
  <c r="I2937" i="220"/>
  <c r="J2936" i="220"/>
  <c r="I2936" i="220"/>
  <c r="J2935" i="220"/>
  <c r="I2935" i="220"/>
  <c r="J2934" i="220"/>
  <c r="I2934" i="220"/>
  <c r="J2933" i="220"/>
  <c r="I2933" i="220"/>
  <c r="J2932" i="220"/>
  <c r="I2932" i="220"/>
  <c r="J2931" i="220"/>
  <c r="I2931" i="220"/>
  <c r="J2930" i="220"/>
  <c r="I2930" i="220"/>
  <c r="J2929" i="220"/>
  <c r="I2929" i="220"/>
  <c r="J2928" i="220"/>
  <c r="I2928" i="220"/>
  <c r="J2927" i="220"/>
  <c r="I2927" i="220"/>
  <c r="J2926" i="220"/>
  <c r="I2926" i="220"/>
  <c r="J2925" i="220"/>
  <c r="I2925" i="220"/>
  <c r="J2924" i="220"/>
  <c r="I2924" i="220"/>
  <c r="J2923" i="220"/>
  <c r="I2923" i="220"/>
  <c r="J2922" i="220"/>
  <c r="I2922" i="220"/>
  <c r="J2921" i="220"/>
  <c r="I2921" i="220"/>
  <c r="J2920" i="220"/>
  <c r="I2920" i="220"/>
  <c r="J2919" i="220"/>
  <c r="I2919" i="220"/>
  <c r="J2918" i="220"/>
  <c r="I2918" i="220"/>
  <c r="J2917" i="220"/>
  <c r="I2917" i="220"/>
  <c r="J2916" i="220"/>
  <c r="I2916" i="220"/>
  <c r="J2915" i="220"/>
  <c r="I2915" i="220"/>
  <c r="J2914" i="220"/>
  <c r="I2914" i="220"/>
  <c r="J2913" i="220"/>
  <c r="I2913" i="220"/>
  <c r="F2912" i="220"/>
  <c r="J2912" i="220" s="1"/>
  <c r="H2719" i="220"/>
  <c r="H2715" i="220" s="1"/>
  <c r="F2719" i="220"/>
  <c r="F2715" i="220" s="1"/>
  <c r="J2715" i="220" l="1"/>
  <c r="J19" i="211"/>
  <c r="P19" i="211"/>
  <c r="H19" i="211"/>
  <c r="Q19" i="211"/>
  <c r="H3051" i="220"/>
  <c r="F3051" i="220"/>
  <c r="G9" i="211"/>
  <c r="G13" i="211"/>
  <c r="I19" i="211"/>
  <c r="O9" i="211"/>
  <c r="O13" i="211"/>
  <c r="F3019" i="220"/>
  <c r="H3019" i="220"/>
  <c r="G3019" i="220"/>
  <c r="G3018" i="220" s="1"/>
  <c r="S13" i="211"/>
  <c r="S9" i="211"/>
  <c r="N13" i="211"/>
  <c r="M13" i="211"/>
  <c r="L13" i="211"/>
  <c r="K16" i="211"/>
  <c r="K15" i="211"/>
  <c r="K14" i="211"/>
  <c r="K12" i="211"/>
  <c r="K10" i="211"/>
  <c r="N9" i="211"/>
  <c r="M9" i="211"/>
  <c r="L9" i="211"/>
  <c r="F13" i="211"/>
  <c r="E13" i="211"/>
  <c r="D13" i="211"/>
  <c r="C15" i="211"/>
  <c r="C14" i="211"/>
  <c r="C12" i="211"/>
  <c r="C10" i="211"/>
  <c r="F9" i="211"/>
  <c r="E9" i="211"/>
  <c r="D9" i="211"/>
  <c r="J3573" i="220"/>
  <c r="I3573" i="220"/>
  <c r="J3571" i="220"/>
  <c r="I3571" i="220"/>
  <c r="J3514" i="220"/>
  <c r="I3514" i="220"/>
  <c r="J3512" i="220"/>
  <c r="I3512" i="220"/>
  <c r="J3381" i="220"/>
  <c r="I3381" i="220"/>
  <c r="J3302" i="220"/>
  <c r="I3302" i="220"/>
  <c r="J3300" i="220"/>
  <c r="I3300" i="220"/>
  <c r="J3157" i="220"/>
  <c r="J3156" i="220"/>
  <c r="I3156" i="220"/>
  <c r="J3155" i="220"/>
  <c r="I3155" i="220"/>
  <c r="I2893" i="220"/>
  <c r="J2892" i="220"/>
  <c r="I2892" i="220"/>
  <c r="J2875" i="220"/>
  <c r="I2875" i="220"/>
  <c r="J2874" i="220"/>
  <c r="I2874" i="220"/>
  <c r="J2676" i="220"/>
  <c r="I2676" i="220"/>
  <c r="J2698" i="220"/>
  <c r="I2698" i="220"/>
  <c r="I2716" i="220"/>
  <c r="J2716" i="220"/>
  <c r="I2717" i="220"/>
  <c r="J2717" i="220"/>
  <c r="I2718" i="220"/>
  <c r="J2718" i="220"/>
  <c r="I2719" i="220"/>
  <c r="J2719" i="220"/>
  <c r="H33" i="200"/>
  <c r="H36" i="200" s="1"/>
  <c r="F33" i="200"/>
  <c r="F36" i="200" s="1"/>
  <c r="E33" i="200"/>
  <c r="E36" i="200" s="1"/>
  <c r="D33" i="200"/>
  <c r="D36" i="200" s="1"/>
  <c r="C33" i="200"/>
  <c r="C36" i="200" s="1"/>
  <c r="G33" i="220"/>
  <c r="G34" i="220"/>
  <c r="G35" i="220"/>
  <c r="G36" i="220"/>
  <c r="G37" i="220"/>
  <c r="G21" i="220" s="1"/>
  <c r="G38" i="220"/>
  <c r="G22" i="220" s="1"/>
  <c r="G41" i="220"/>
  <c r="G49" i="220"/>
  <c r="G57" i="220"/>
  <c r="G65" i="220"/>
  <c r="G73" i="220"/>
  <c r="G79" i="220"/>
  <c r="G87" i="220"/>
  <c r="G91" i="220"/>
  <c r="G97" i="220"/>
  <c r="G105" i="220"/>
  <c r="G106" i="220"/>
  <c r="G107" i="220"/>
  <c r="G108" i="220"/>
  <c r="G109" i="220"/>
  <c r="G110" i="220"/>
  <c r="G111" i="220"/>
  <c r="G23" i="220" s="1"/>
  <c r="G113" i="220"/>
  <c r="G121" i="220"/>
  <c r="G128" i="220"/>
  <c r="G134" i="220"/>
  <c r="G142" i="220"/>
  <c r="G151" i="220"/>
  <c r="G159" i="220"/>
  <c r="G165" i="220"/>
  <c r="G171" i="220"/>
  <c r="G178" i="220"/>
  <c r="E33" i="220"/>
  <c r="E34" i="220"/>
  <c r="E35" i="220"/>
  <c r="E36" i="220"/>
  <c r="E37" i="220"/>
  <c r="E38" i="220"/>
  <c r="E40" i="220"/>
  <c r="E41" i="220"/>
  <c r="E49" i="220"/>
  <c r="E57" i="220"/>
  <c r="E65" i="220"/>
  <c r="E73" i="220"/>
  <c r="E79" i="220"/>
  <c r="E87" i="220"/>
  <c r="E91" i="220"/>
  <c r="E97" i="220"/>
  <c r="E105" i="220"/>
  <c r="E106" i="220"/>
  <c r="E107" i="220"/>
  <c r="E108" i="220"/>
  <c r="E109" i="220"/>
  <c r="E110" i="220"/>
  <c r="E23" i="220"/>
  <c r="E112" i="220"/>
  <c r="E113" i="220"/>
  <c r="E121" i="220"/>
  <c r="E128" i="220"/>
  <c r="E134" i="220"/>
  <c r="E142" i="220"/>
  <c r="E151" i="220"/>
  <c r="E159" i="220"/>
  <c r="E165" i="220"/>
  <c r="E171" i="220"/>
  <c r="E178" i="220"/>
  <c r="I24" i="220"/>
  <c r="J24" i="220"/>
  <c r="I25" i="220"/>
  <c r="J25" i="220"/>
  <c r="I26" i="220"/>
  <c r="J26" i="220"/>
  <c r="I27" i="220"/>
  <c r="J27" i="220"/>
  <c r="I28" i="220"/>
  <c r="J28" i="220"/>
  <c r="I29" i="220"/>
  <c r="J29" i="220"/>
  <c r="I30" i="220"/>
  <c r="J30" i="220"/>
  <c r="C10" i="189"/>
  <c r="B10" i="189"/>
  <c r="B31" i="189"/>
  <c r="C31" i="189"/>
  <c r="C24" i="189"/>
  <c r="B24" i="189"/>
  <c r="F8" i="183"/>
  <c r="H14" i="174"/>
  <c r="I14" i="174"/>
  <c r="J14" i="174"/>
  <c r="E8" i="183"/>
  <c r="M16" i="213"/>
  <c r="M15" i="213"/>
  <c r="M14" i="213"/>
  <c r="M13" i="213"/>
  <c r="M12" i="213"/>
  <c r="M11" i="213"/>
  <c r="C1" i="159"/>
  <c r="C2" i="159"/>
  <c r="I597" i="220"/>
  <c r="J597" i="220"/>
  <c r="I598" i="220"/>
  <c r="J598" i="220"/>
  <c r="I599" i="220"/>
  <c r="J599" i="220"/>
  <c r="I448" i="220"/>
  <c r="J448" i="220"/>
  <c r="I449" i="220"/>
  <c r="J449" i="220"/>
  <c r="I450" i="220"/>
  <c r="J450" i="220"/>
  <c r="I451" i="220"/>
  <c r="J451" i="220"/>
  <c r="I452" i="220"/>
  <c r="J452" i="220"/>
  <c r="I453" i="220"/>
  <c r="J453" i="220"/>
  <c r="I454" i="220"/>
  <c r="J454" i="220"/>
  <c r="I455" i="220"/>
  <c r="J455" i="220"/>
  <c r="I456" i="220"/>
  <c r="J456" i="220"/>
  <c r="I3021" i="220"/>
  <c r="J3021" i="220"/>
  <c r="I3022" i="220"/>
  <c r="J3022" i="220"/>
  <c r="I3023" i="220"/>
  <c r="J3023" i="220"/>
  <c r="I3024" i="220"/>
  <c r="J3024" i="220"/>
  <c r="I3025" i="220"/>
  <c r="J3025" i="220"/>
  <c r="I3026" i="220"/>
  <c r="J3026" i="220"/>
  <c r="I3027" i="220"/>
  <c r="J3027" i="220"/>
  <c r="I3028" i="220"/>
  <c r="J3028" i="220"/>
  <c r="I3029" i="220"/>
  <c r="J3029" i="220"/>
  <c r="I3030" i="220"/>
  <c r="J3030" i="220"/>
  <c r="I3031" i="220"/>
  <c r="J3031" i="220"/>
  <c r="I3032" i="220"/>
  <c r="J3032" i="220"/>
  <c r="I3033" i="220"/>
  <c r="J3033" i="220"/>
  <c r="I3034" i="220"/>
  <c r="J3034" i="220"/>
  <c r="I3037" i="220"/>
  <c r="J3037" i="220"/>
  <c r="I3038" i="220"/>
  <c r="J3038" i="220"/>
  <c r="I3039" i="220"/>
  <c r="J3039" i="220"/>
  <c r="I3040" i="220"/>
  <c r="J3040" i="220"/>
  <c r="I3041" i="220"/>
  <c r="J3041" i="220"/>
  <c r="I3042" i="220"/>
  <c r="J3042" i="220"/>
  <c r="I3043" i="220"/>
  <c r="J3043" i="220"/>
  <c r="I3044" i="220"/>
  <c r="J3044" i="220"/>
  <c r="I3045" i="220"/>
  <c r="J3045" i="220"/>
  <c r="I3046" i="220"/>
  <c r="J3046" i="220"/>
  <c r="I3047" i="220"/>
  <c r="J3047" i="220"/>
  <c r="I3048" i="220"/>
  <c r="J3048" i="220"/>
  <c r="I3049" i="220"/>
  <c r="J3049" i="220"/>
  <c r="I3051" i="220"/>
  <c r="J3052" i="220"/>
  <c r="I3053" i="220"/>
  <c r="J3053" i="220"/>
  <c r="I3054" i="220"/>
  <c r="J3054" i="220"/>
  <c r="I3055" i="220"/>
  <c r="J3055" i="220"/>
  <c r="I3056" i="220"/>
  <c r="J3056" i="220"/>
  <c r="I3057" i="220"/>
  <c r="J3057" i="220"/>
  <c r="I3058" i="220"/>
  <c r="J3058" i="220"/>
  <c r="I3059" i="220"/>
  <c r="J3059" i="220"/>
  <c r="I3060" i="220"/>
  <c r="J3060" i="220"/>
  <c r="I3061" i="220"/>
  <c r="J3061" i="220"/>
  <c r="I3062" i="220"/>
  <c r="J3062" i="220"/>
  <c r="I3063" i="220"/>
  <c r="J3063" i="220"/>
  <c r="I3064" i="220"/>
  <c r="J3064" i="220"/>
  <c r="I3065" i="220"/>
  <c r="J3065" i="220"/>
  <c r="I3066" i="220"/>
  <c r="J3066" i="220"/>
  <c r="I3067" i="220"/>
  <c r="J3067" i="220"/>
  <c r="I3068" i="220"/>
  <c r="J3068" i="220"/>
  <c r="I3069" i="220"/>
  <c r="J3069" i="220"/>
  <c r="I3070" i="220"/>
  <c r="J3070" i="220"/>
  <c r="I3071" i="220"/>
  <c r="J3071" i="220"/>
  <c r="I3072" i="220"/>
  <c r="J3072" i="220"/>
  <c r="I3073" i="220"/>
  <c r="J3073" i="220"/>
  <c r="I3074" i="220"/>
  <c r="J3074" i="220"/>
  <c r="I3075" i="220"/>
  <c r="J3075" i="220"/>
  <c r="I3076" i="220"/>
  <c r="J3076" i="220"/>
  <c r="I3077" i="220"/>
  <c r="J3077" i="220"/>
  <c r="I3078" i="220"/>
  <c r="J3078" i="220"/>
  <c r="I3079" i="220"/>
  <c r="J3079" i="220"/>
  <c r="I3080" i="220"/>
  <c r="J3080" i="220"/>
  <c r="I3081" i="220"/>
  <c r="J3081" i="220"/>
  <c r="I3082" i="220"/>
  <c r="J3082" i="220"/>
  <c r="I3083" i="220"/>
  <c r="J3083" i="220"/>
  <c r="I3084" i="220"/>
  <c r="J3084" i="220"/>
  <c r="I3085" i="220"/>
  <c r="J3085" i="220"/>
  <c r="I3086" i="220"/>
  <c r="J3086" i="220"/>
  <c r="I3087" i="220"/>
  <c r="J3087" i="220"/>
  <c r="I3088" i="220"/>
  <c r="J3088" i="220"/>
  <c r="I3089" i="220"/>
  <c r="J3089" i="220"/>
  <c r="I3090" i="220"/>
  <c r="J3090" i="220"/>
  <c r="I3091" i="220"/>
  <c r="J3091" i="220"/>
  <c r="I3092" i="220"/>
  <c r="J3092" i="220"/>
  <c r="I3093" i="220"/>
  <c r="J3093" i="220"/>
  <c r="I3094" i="220"/>
  <c r="J3094" i="220"/>
  <c r="I3095" i="220"/>
  <c r="J3095" i="220"/>
  <c r="I3096" i="220"/>
  <c r="J3096" i="220"/>
  <c r="I3097" i="220"/>
  <c r="J3097" i="220"/>
  <c r="I3098" i="220"/>
  <c r="J3098" i="220"/>
  <c r="I3099" i="220"/>
  <c r="J3099" i="220"/>
  <c r="I3100" i="220"/>
  <c r="J3100" i="220"/>
  <c r="I3101" i="220"/>
  <c r="J3101" i="220"/>
  <c r="I3104" i="220"/>
  <c r="J3104" i="220"/>
  <c r="I3105" i="220"/>
  <c r="J3105" i="220"/>
  <c r="I3106" i="220"/>
  <c r="J3106" i="220"/>
  <c r="I3107" i="220"/>
  <c r="J3107" i="220"/>
  <c r="I3108" i="220"/>
  <c r="J3108" i="220"/>
  <c r="I3109" i="220"/>
  <c r="J3109" i="220"/>
  <c r="I3110" i="220"/>
  <c r="J3110" i="220"/>
  <c r="I3111" i="220"/>
  <c r="J3111" i="220"/>
  <c r="I3112" i="220"/>
  <c r="J3112" i="220"/>
  <c r="I3113" i="220"/>
  <c r="J3113" i="220"/>
  <c r="I3114" i="220"/>
  <c r="J3114" i="220"/>
  <c r="I3115" i="220"/>
  <c r="J3115" i="220"/>
  <c r="I3116" i="220"/>
  <c r="J3116" i="220"/>
  <c r="I3117" i="220"/>
  <c r="J3117" i="220"/>
  <c r="I3118" i="220"/>
  <c r="J3118" i="220"/>
  <c r="I3119" i="220"/>
  <c r="J3119" i="220"/>
  <c r="I3120" i="220"/>
  <c r="J3120" i="220"/>
  <c r="I3121" i="220"/>
  <c r="J3121" i="220"/>
  <c r="I3122" i="220"/>
  <c r="J3122" i="220"/>
  <c r="I3123" i="220"/>
  <c r="J3123" i="220"/>
  <c r="I3124" i="220"/>
  <c r="J3124" i="220"/>
  <c r="I3125" i="220"/>
  <c r="J3125" i="220"/>
  <c r="I3126" i="220"/>
  <c r="J3126" i="220"/>
  <c r="I3127" i="220"/>
  <c r="J3127" i="220"/>
  <c r="I3128" i="220"/>
  <c r="J3128" i="220"/>
  <c r="I3129" i="220"/>
  <c r="J3129" i="220"/>
  <c r="I3130" i="220"/>
  <c r="J3130" i="220"/>
  <c r="I3131" i="220"/>
  <c r="J3131" i="220"/>
  <c r="I3132" i="220"/>
  <c r="J3132" i="220"/>
  <c r="I3133" i="220"/>
  <c r="J3133" i="220"/>
  <c r="I3134" i="220"/>
  <c r="J3134" i="220"/>
  <c r="I3135" i="220"/>
  <c r="J3135" i="220"/>
  <c r="I3136" i="220"/>
  <c r="J3136" i="220"/>
  <c r="I3137" i="220"/>
  <c r="J3137" i="220"/>
  <c r="I3138" i="220"/>
  <c r="J3138" i="220"/>
  <c r="I3139" i="220"/>
  <c r="J3139" i="220"/>
  <c r="I3140" i="220"/>
  <c r="J3140" i="220"/>
  <c r="I3141" i="220"/>
  <c r="J3141" i="220"/>
  <c r="I3142" i="220"/>
  <c r="J3142" i="220"/>
  <c r="I3143" i="220"/>
  <c r="J3143" i="220"/>
  <c r="I3144" i="220"/>
  <c r="J3144" i="220"/>
  <c r="I3145" i="220"/>
  <c r="J3145" i="220"/>
  <c r="I3146" i="220"/>
  <c r="J3146" i="220"/>
  <c r="I3147" i="220"/>
  <c r="J3147" i="220"/>
  <c r="I3148" i="220"/>
  <c r="J3148" i="220"/>
  <c r="I3149" i="220"/>
  <c r="J3149" i="220"/>
  <c r="I2895" i="220"/>
  <c r="J2895" i="220"/>
  <c r="I2896" i="220"/>
  <c r="J2896" i="220"/>
  <c r="I2897" i="220"/>
  <c r="J2897" i="220"/>
  <c r="I2898" i="220"/>
  <c r="J2898" i="220"/>
  <c r="I2899" i="220"/>
  <c r="J2899" i="220"/>
  <c r="I2900" i="220"/>
  <c r="J2900" i="220"/>
  <c r="I2901" i="220"/>
  <c r="J2901" i="220"/>
  <c r="I2902" i="220"/>
  <c r="J2902" i="220"/>
  <c r="I2903" i="220"/>
  <c r="J2903" i="220"/>
  <c r="I2904" i="220"/>
  <c r="J2904" i="220"/>
  <c r="I2905" i="220"/>
  <c r="J2905" i="220"/>
  <c r="I2876" i="220"/>
  <c r="J2876" i="220"/>
  <c r="I2877" i="220"/>
  <c r="J2877" i="220"/>
  <c r="I2878" i="220"/>
  <c r="J2878" i="220"/>
  <c r="I2879" i="220"/>
  <c r="J2879" i="220"/>
  <c r="I2880" i="220"/>
  <c r="J2880" i="220"/>
  <c r="I2881" i="220"/>
  <c r="J2881" i="220"/>
  <c r="I2882" i="220"/>
  <c r="J2882" i="220"/>
  <c r="I2883" i="220"/>
  <c r="J2883" i="220"/>
  <c r="I2884" i="220"/>
  <c r="J2884" i="220"/>
  <c r="I2885" i="220"/>
  <c r="J2885" i="220"/>
  <c r="I2886" i="220"/>
  <c r="J2886" i="220"/>
  <c r="I2887" i="220"/>
  <c r="J2887" i="220"/>
  <c r="I2888" i="220"/>
  <c r="J2888" i="220"/>
  <c r="J2720" i="220"/>
  <c r="J2721" i="220"/>
  <c r="J2722" i="220"/>
  <c r="J2723" i="220"/>
  <c r="J2724" i="220"/>
  <c r="J2725" i="220"/>
  <c r="J2726" i="220"/>
  <c r="J2727" i="220"/>
  <c r="J2728" i="220"/>
  <c r="J2729" i="220"/>
  <c r="J2730" i="220"/>
  <c r="J2731" i="220"/>
  <c r="J2732" i="220"/>
  <c r="J2733" i="220"/>
  <c r="J2734" i="220"/>
  <c r="J2735" i="220"/>
  <c r="J2736" i="220"/>
  <c r="J2737" i="220"/>
  <c r="J2738" i="220"/>
  <c r="J2739" i="220"/>
  <c r="J2740" i="220"/>
  <c r="J2741" i="220"/>
  <c r="J2742" i="220"/>
  <c r="J2743" i="220"/>
  <c r="J2744" i="220"/>
  <c r="J2745" i="220"/>
  <c r="J2746" i="220"/>
  <c r="J2747" i="220"/>
  <c r="J2748" i="220"/>
  <c r="J2749" i="220"/>
  <c r="J2750" i="220"/>
  <c r="J2751" i="220"/>
  <c r="J2752" i="220"/>
  <c r="J2753" i="220"/>
  <c r="J2754" i="220"/>
  <c r="J2755" i="220"/>
  <c r="J2756" i="220"/>
  <c r="J2757" i="220"/>
  <c r="J2758" i="220"/>
  <c r="J2759" i="220"/>
  <c r="J2760" i="220"/>
  <c r="J2761" i="220"/>
  <c r="J2762" i="220"/>
  <c r="J2763" i="220"/>
  <c r="J2764" i="220"/>
  <c r="J2765" i="220"/>
  <c r="J2766" i="220"/>
  <c r="J2767" i="220"/>
  <c r="J2768" i="220"/>
  <c r="J2769" i="220"/>
  <c r="J2770" i="220"/>
  <c r="J2771" i="220"/>
  <c r="J2772" i="220"/>
  <c r="J2773" i="220"/>
  <c r="J2774" i="220"/>
  <c r="J2775" i="220"/>
  <c r="J2776" i="220"/>
  <c r="J2777" i="220"/>
  <c r="J2778" i="220"/>
  <c r="J2779" i="220"/>
  <c r="J2780" i="220"/>
  <c r="J2781" i="220"/>
  <c r="J2782" i="220"/>
  <c r="J2783" i="220"/>
  <c r="J2784" i="220"/>
  <c r="J2785" i="220"/>
  <c r="J2786" i="220"/>
  <c r="J2787" i="220"/>
  <c r="J2788" i="220"/>
  <c r="J2789" i="220"/>
  <c r="J2790" i="220"/>
  <c r="J2791" i="220"/>
  <c r="J2792" i="220"/>
  <c r="J2793" i="220"/>
  <c r="J2794" i="220"/>
  <c r="J2795" i="220"/>
  <c r="J2796" i="220"/>
  <c r="J2797" i="220"/>
  <c r="J2798" i="220"/>
  <c r="J2799" i="220"/>
  <c r="J2800" i="220"/>
  <c r="J2801" i="220"/>
  <c r="J2802" i="220"/>
  <c r="J2803" i="220"/>
  <c r="J2804" i="220"/>
  <c r="J2805" i="220"/>
  <c r="J2806" i="220"/>
  <c r="J2807" i="220"/>
  <c r="J2808" i="220"/>
  <c r="J2809" i="220"/>
  <c r="J2810" i="220"/>
  <c r="J2811" i="220"/>
  <c r="J2812" i="220"/>
  <c r="J2813" i="220"/>
  <c r="J2814" i="220"/>
  <c r="J2815" i="220"/>
  <c r="J2816" i="220"/>
  <c r="J2817" i="220"/>
  <c r="J2818" i="220"/>
  <c r="J2819" i="220"/>
  <c r="J2820" i="220"/>
  <c r="J2821" i="220"/>
  <c r="J2822" i="220"/>
  <c r="J2823" i="220"/>
  <c r="J2824" i="220"/>
  <c r="J2825" i="220"/>
  <c r="J2826" i="220"/>
  <c r="J2827" i="220"/>
  <c r="J2828" i="220"/>
  <c r="J2829" i="220"/>
  <c r="J2830" i="220"/>
  <c r="J2831" i="220"/>
  <c r="J2832" i="220"/>
  <c r="J2833" i="220"/>
  <c r="J2834" i="220"/>
  <c r="J2835" i="220"/>
  <c r="J2836" i="220"/>
  <c r="J2837" i="220"/>
  <c r="J2838" i="220"/>
  <c r="J2839" i="220"/>
  <c r="J2840" i="220"/>
  <c r="J2841" i="220"/>
  <c r="J2842" i="220"/>
  <c r="J2843" i="220"/>
  <c r="J2844" i="220"/>
  <c r="J2845" i="220"/>
  <c r="J2846" i="220"/>
  <c r="J2847" i="220"/>
  <c r="J2848" i="220"/>
  <c r="J2849" i="220"/>
  <c r="J2850" i="220"/>
  <c r="J2851" i="220"/>
  <c r="J2852" i="220"/>
  <c r="J2853" i="220"/>
  <c r="J2854" i="220"/>
  <c r="J2855" i="220"/>
  <c r="J2856" i="220"/>
  <c r="J2857" i="220"/>
  <c r="J2858" i="220"/>
  <c r="J2859" i="220"/>
  <c r="J2860" i="220"/>
  <c r="J2861" i="220"/>
  <c r="J2862" i="220"/>
  <c r="J2863" i="220"/>
  <c r="J2864" i="220"/>
  <c r="J2865" i="220"/>
  <c r="J2866" i="220"/>
  <c r="J2867" i="220"/>
  <c r="J2868" i="220"/>
  <c r="J2869" i="220"/>
  <c r="J2870" i="220"/>
  <c r="J2871" i="220"/>
  <c r="J39" i="220"/>
  <c r="I39" i="220"/>
  <c r="F112" i="220"/>
  <c r="H112" i="220"/>
  <c r="F23" i="220"/>
  <c r="H111" i="220"/>
  <c r="H23" i="220" s="1"/>
  <c r="F110" i="220"/>
  <c r="H110" i="220"/>
  <c r="F109" i="220"/>
  <c r="H109" i="220"/>
  <c r="F108" i="220"/>
  <c r="H108" i="220"/>
  <c r="F107" i="220"/>
  <c r="H107" i="220"/>
  <c r="F106" i="220"/>
  <c r="H106" i="220"/>
  <c r="F105" i="220"/>
  <c r="H105" i="220"/>
  <c r="F178" i="220"/>
  <c r="H178" i="220"/>
  <c r="F171" i="220"/>
  <c r="H171" i="220"/>
  <c r="I137" i="220"/>
  <c r="I138" i="220"/>
  <c r="I139" i="220"/>
  <c r="I140" i="220"/>
  <c r="F97" i="220"/>
  <c r="H97" i="220"/>
  <c r="I50" i="220"/>
  <c r="I51" i="220"/>
  <c r="I52" i="220"/>
  <c r="I53" i="220"/>
  <c r="I54" i="220"/>
  <c r="I55" i="220"/>
  <c r="F40" i="220"/>
  <c r="H40" i="220"/>
  <c r="F38" i="220"/>
  <c r="H38" i="220"/>
  <c r="H22" i="220" s="1"/>
  <c r="F37" i="220"/>
  <c r="H37" i="220"/>
  <c r="H21" i="220" s="1"/>
  <c r="F36" i="220"/>
  <c r="H36" i="220"/>
  <c r="F35" i="220"/>
  <c r="H35" i="220"/>
  <c r="F34" i="220"/>
  <c r="H34" i="220"/>
  <c r="F33" i="220"/>
  <c r="H33" i="220"/>
  <c r="H165" i="220"/>
  <c r="F165" i="220"/>
  <c r="F159" i="220"/>
  <c r="H159" i="220"/>
  <c r="F151" i="220"/>
  <c r="H151" i="220"/>
  <c r="F142" i="220"/>
  <c r="H142" i="220"/>
  <c r="F134" i="220"/>
  <c r="H134" i="220"/>
  <c r="H128" i="220"/>
  <c r="F128" i="220"/>
  <c r="H121" i="220"/>
  <c r="F121" i="220"/>
  <c r="H113" i="220"/>
  <c r="F113" i="220"/>
  <c r="F91" i="220"/>
  <c r="H91" i="220"/>
  <c r="H87" i="220"/>
  <c r="F87" i="220"/>
  <c r="H79" i="220"/>
  <c r="F79" i="220"/>
  <c r="H73" i="220"/>
  <c r="F73" i="220"/>
  <c r="H65" i="220"/>
  <c r="F65" i="220"/>
  <c r="H57" i="220"/>
  <c r="F57" i="220"/>
  <c r="H49" i="220"/>
  <c r="F49" i="220"/>
  <c r="H41" i="220"/>
  <c r="F41" i="220"/>
  <c r="I3574" i="220"/>
  <c r="J3574" i="220"/>
  <c r="I3575" i="220"/>
  <c r="J3575" i="220"/>
  <c r="I3576" i="220"/>
  <c r="J3576" i="220"/>
  <c r="I3577" i="220"/>
  <c r="J3577" i="220"/>
  <c r="I3578" i="220"/>
  <c r="J3578" i="220"/>
  <c r="I3579" i="220"/>
  <c r="J3579" i="220"/>
  <c r="I3580" i="220"/>
  <c r="J3580" i="220"/>
  <c r="I3581" i="220"/>
  <c r="J3581" i="220"/>
  <c r="I3582" i="220"/>
  <c r="J3582" i="220"/>
  <c r="I3583" i="220"/>
  <c r="J3583" i="220"/>
  <c r="I3584" i="220"/>
  <c r="J3584" i="220"/>
  <c r="I3585" i="220"/>
  <c r="J3585" i="220"/>
  <c r="I3586" i="220"/>
  <c r="J3586" i="220"/>
  <c r="J3570" i="220"/>
  <c r="I3570" i="220"/>
  <c r="J3569" i="220"/>
  <c r="I3569" i="220"/>
  <c r="J3568" i="220"/>
  <c r="I3568" i="220"/>
  <c r="J3567" i="220"/>
  <c r="I3567" i="220"/>
  <c r="J3566" i="220"/>
  <c r="I3566" i="220"/>
  <c r="J3565" i="220"/>
  <c r="I3565" i="220"/>
  <c r="J3564" i="220"/>
  <c r="I3564" i="220"/>
  <c r="J3563" i="220"/>
  <c r="I3563" i="220"/>
  <c r="J3562" i="220"/>
  <c r="I3562" i="220"/>
  <c r="J3561" i="220"/>
  <c r="I3561" i="220"/>
  <c r="J3560" i="220"/>
  <c r="I3560" i="220"/>
  <c r="J3559" i="220"/>
  <c r="I3559" i="220"/>
  <c r="J3558" i="220"/>
  <c r="I3558" i="220"/>
  <c r="J3557" i="220"/>
  <c r="I3557" i="220"/>
  <c r="J3556" i="220"/>
  <c r="I3556" i="220"/>
  <c r="J3555" i="220"/>
  <c r="I3555" i="220"/>
  <c r="J3554" i="220"/>
  <c r="I3554" i="220"/>
  <c r="J3553" i="220"/>
  <c r="I3553" i="220"/>
  <c r="J3552" i="220"/>
  <c r="I3552" i="220"/>
  <c r="J3551" i="220"/>
  <c r="I3551" i="220"/>
  <c r="J3550" i="220"/>
  <c r="I3550" i="220"/>
  <c r="J3549" i="220"/>
  <c r="I3549" i="220"/>
  <c r="J3548" i="220"/>
  <c r="I3548" i="220"/>
  <c r="J3547" i="220"/>
  <c r="I3547" i="220"/>
  <c r="J3546" i="220"/>
  <c r="I3546" i="220"/>
  <c r="J3545" i="220"/>
  <c r="I3545" i="220"/>
  <c r="J3544" i="220"/>
  <c r="I3544" i="220"/>
  <c r="J3543" i="220"/>
  <c r="I3543" i="220"/>
  <c r="J3542" i="220"/>
  <c r="I3542" i="220"/>
  <c r="J3541" i="220"/>
  <c r="I3541" i="220"/>
  <c r="J3540" i="220"/>
  <c r="I3540" i="220"/>
  <c r="J3539" i="220"/>
  <c r="I3539" i="220"/>
  <c r="J3538" i="220"/>
  <c r="I3538" i="220"/>
  <c r="J3537" i="220"/>
  <c r="I3537" i="220"/>
  <c r="J3536" i="220"/>
  <c r="I3536" i="220"/>
  <c r="J3535" i="220"/>
  <c r="I3535" i="220"/>
  <c r="J3534" i="220"/>
  <c r="I3534" i="220"/>
  <c r="J3533" i="220"/>
  <c r="I3533" i="220"/>
  <c r="J3532" i="220"/>
  <c r="I3532" i="220"/>
  <c r="J3531" i="220"/>
  <c r="I3531" i="220"/>
  <c r="J3530" i="220"/>
  <c r="I3530" i="220"/>
  <c r="J3529" i="220"/>
  <c r="I3529" i="220"/>
  <c r="J3528" i="220"/>
  <c r="I3528" i="220"/>
  <c r="J3527" i="220"/>
  <c r="I3527" i="220"/>
  <c r="J3526" i="220"/>
  <c r="I3526" i="220"/>
  <c r="J3525" i="220"/>
  <c r="I3525" i="220"/>
  <c r="J3524" i="220"/>
  <c r="I3524" i="220"/>
  <c r="J3523" i="220"/>
  <c r="I3523" i="220"/>
  <c r="J3522" i="220"/>
  <c r="I3522" i="220"/>
  <c r="J3521" i="220"/>
  <c r="I3521" i="220"/>
  <c r="J3520" i="220"/>
  <c r="I3520" i="220"/>
  <c r="J3519" i="220"/>
  <c r="I3519" i="220"/>
  <c r="J3518" i="220"/>
  <c r="I3518" i="220"/>
  <c r="J3517" i="220"/>
  <c r="I3517" i="220"/>
  <c r="J3516" i="220"/>
  <c r="I3516" i="220"/>
  <c r="J3510" i="220"/>
  <c r="I3510" i="220"/>
  <c r="J3509" i="220"/>
  <c r="I3509" i="220"/>
  <c r="J3508" i="220"/>
  <c r="I3508" i="220"/>
  <c r="J3507" i="220"/>
  <c r="I3507" i="220"/>
  <c r="J3506" i="220"/>
  <c r="I3506" i="220"/>
  <c r="J3505" i="220"/>
  <c r="I3505" i="220"/>
  <c r="J3504" i="220"/>
  <c r="I3504" i="220"/>
  <c r="J3503" i="220"/>
  <c r="I3503" i="220"/>
  <c r="J3502" i="220"/>
  <c r="I3502" i="220"/>
  <c r="J3501" i="220"/>
  <c r="I3501" i="220"/>
  <c r="J3500" i="220"/>
  <c r="I3500" i="220"/>
  <c r="J3499" i="220"/>
  <c r="I3499" i="220"/>
  <c r="J3498" i="220"/>
  <c r="I3498" i="220"/>
  <c r="J3497" i="220"/>
  <c r="I3497" i="220"/>
  <c r="J3496" i="220"/>
  <c r="I3496" i="220"/>
  <c r="J3495" i="220"/>
  <c r="I3495" i="220"/>
  <c r="J3494" i="220"/>
  <c r="I3494" i="220"/>
  <c r="J3493" i="220"/>
  <c r="I3493" i="220"/>
  <c r="J3492" i="220"/>
  <c r="I3492" i="220"/>
  <c r="J3491" i="220"/>
  <c r="I3491" i="220"/>
  <c r="J3490" i="220"/>
  <c r="I3490" i="220"/>
  <c r="J3489" i="220"/>
  <c r="I3489" i="220"/>
  <c r="J3488" i="220"/>
  <c r="I3488" i="220"/>
  <c r="J3487" i="220"/>
  <c r="I3487" i="220"/>
  <c r="J3486" i="220"/>
  <c r="I3486" i="220"/>
  <c r="J3485" i="220"/>
  <c r="I3485" i="220"/>
  <c r="J3484" i="220"/>
  <c r="I3484" i="220"/>
  <c r="J3483" i="220"/>
  <c r="I3483" i="220"/>
  <c r="J3482" i="220"/>
  <c r="I3482" i="220"/>
  <c r="J3481" i="220"/>
  <c r="I3481" i="220"/>
  <c r="J3480" i="220"/>
  <c r="I3480" i="220"/>
  <c r="J3479" i="220"/>
  <c r="I3479" i="220"/>
  <c r="J3478" i="220"/>
  <c r="I3478" i="220"/>
  <c r="J3477" i="220"/>
  <c r="I3477" i="220"/>
  <c r="J3476" i="220"/>
  <c r="I3476" i="220"/>
  <c r="J3475" i="220"/>
  <c r="I3475" i="220"/>
  <c r="J3474" i="220"/>
  <c r="I3474" i="220"/>
  <c r="J3473" i="220"/>
  <c r="I3473" i="220"/>
  <c r="J3472" i="220"/>
  <c r="I3472" i="220"/>
  <c r="J3471" i="220"/>
  <c r="I3471" i="220"/>
  <c r="J3470" i="220"/>
  <c r="I3470" i="220"/>
  <c r="J3469" i="220"/>
  <c r="I3469" i="220"/>
  <c r="J3468" i="220"/>
  <c r="I3468" i="220"/>
  <c r="J3467" i="220"/>
  <c r="I3467" i="220"/>
  <c r="J3466" i="220"/>
  <c r="I3466" i="220"/>
  <c r="J3465" i="220"/>
  <c r="I3465" i="220"/>
  <c r="J3464" i="220"/>
  <c r="I3464" i="220"/>
  <c r="J3463" i="220"/>
  <c r="I3463" i="220"/>
  <c r="J3462" i="220"/>
  <c r="I3462" i="220"/>
  <c r="J3461" i="220"/>
  <c r="I3461" i="220"/>
  <c r="J3460" i="220"/>
  <c r="I3460" i="220"/>
  <c r="J3459" i="220"/>
  <c r="I3459" i="220"/>
  <c r="J3458" i="220"/>
  <c r="I3458" i="220"/>
  <c r="J3457" i="220"/>
  <c r="I3457" i="220"/>
  <c r="J3456" i="220"/>
  <c r="I3456" i="220"/>
  <c r="J3455" i="220"/>
  <c r="I3455" i="220"/>
  <c r="J3454" i="220"/>
  <c r="I3454" i="220"/>
  <c r="J3453" i="220"/>
  <c r="I3453" i="220"/>
  <c r="J3452" i="220"/>
  <c r="I3452" i="220"/>
  <c r="J3451" i="220"/>
  <c r="I3451" i="220"/>
  <c r="J3450" i="220"/>
  <c r="I3450" i="220"/>
  <c r="J3449" i="220"/>
  <c r="I3449" i="220"/>
  <c r="J3448" i="220"/>
  <c r="I3448" i="220"/>
  <c r="J3447" i="220"/>
  <c r="I3447" i="220"/>
  <c r="J3446" i="220"/>
  <c r="I3446" i="220"/>
  <c r="J3445" i="220"/>
  <c r="I3445" i="220"/>
  <c r="J3444" i="220"/>
  <c r="I3444" i="220"/>
  <c r="J3443" i="220"/>
  <c r="I3443" i="220"/>
  <c r="J3442" i="220"/>
  <c r="I3442" i="220"/>
  <c r="J3441" i="220"/>
  <c r="I3441" i="220"/>
  <c r="J3440" i="220"/>
  <c r="I3440" i="220"/>
  <c r="J3439" i="220"/>
  <c r="I3439" i="220"/>
  <c r="J3438" i="220"/>
  <c r="I3438" i="220"/>
  <c r="J3437" i="220"/>
  <c r="I3437" i="220"/>
  <c r="J3436" i="220"/>
  <c r="I3436" i="220"/>
  <c r="J3435" i="220"/>
  <c r="I3435" i="220"/>
  <c r="J3434" i="220"/>
  <c r="I3434" i="220"/>
  <c r="J3433" i="220"/>
  <c r="I3433" i="220"/>
  <c r="J3432" i="220"/>
  <c r="I3432" i="220"/>
  <c r="J3431" i="220"/>
  <c r="I3431" i="220"/>
  <c r="J3430" i="220"/>
  <c r="I3430" i="220"/>
  <c r="J3429" i="220"/>
  <c r="I3429" i="220"/>
  <c r="J3428" i="220"/>
  <c r="I3428" i="220"/>
  <c r="J3427" i="220"/>
  <c r="I3427" i="220"/>
  <c r="J3426" i="220"/>
  <c r="I3426" i="220"/>
  <c r="J3425" i="220"/>
  <c r="I3425" i="220"/>
  <c r="J3424" i="220"/>
  <c r="I3424" i="220"/>
  <c r="J3423" i="220"/>
  <c r="I3423" i="220"/>
  <c r="J3422" i="220"/>
  <c r="I3422" i="220"/>
  <c r="J3421" i="220"/>
  <c r="I3421" i="220"/>
  <c r="J3420" i="220"/>
  <c r="I3420" i="220"/>
  <c r="J3419" i="220"/>
  <c r="I3419" i="220"/>
  <c r="J3418" i="220"/>
  <c r="I3418" i="220"/>
  <c r="J3417" i="220"/>
  <c r="I3417" i="220"/>
  <c r="J3416" i="220"/>
  <c r="I3416" i="220"/>
  <c r="J3415" i="220"/>
  <c r="I3415" i="220"/>
  <c r="J3414" i="220"/>
  <c r="I3414" i="220"/>
  <c r="J3413" i="220"/>
  <c r="I3413" i="220"/>
  <c r="J3412" i="220"/>
  <c r="I3412" i="220"/>
  <c r="J3411" i="220"/>
  <c r="I3411" i="220"/>
  <c r="J3410" i="220"/>
  <c r="I3410" i="220"/>
  <c r="J3409" i="220"/>
  <c r="I3409" i="220"/>
  <c r="J3408" i="220"/>
  <c r="I3408" i="220"/>
  <c r="J3407" i="220"/>
  <c r="I3407" i="220"/>
  <c r="J3406" i="220"/>
  <c r="I3406" i="220"/>
  <c r="J3405" i="220"/>
  <c r="I3405" i="220"/>
  <c r="J3404" i="220"/>
  <c r="I3404" i="220"/>
  <c r="J3403" i="220"/>
  <c r="I3403" i="220"/>
  <c r="J3402" i="220"/>
  <c r="I3402" i="220"/>
  <c r="J3401" i="220"/>
  <c r="I3401" i="220"/>
  <c r="J3400" i="220"/>
  <c r="I3400" i="220"/>
  <c r="J3399" i="220"/>
  <c r="I3399" i="220"/>
  <c r="J3398" i="220"/>
  <c r="I3398" i="220"/>
  <c r="J3397" i="220"/>
  <c r="I3397" i="220"/>
  <c r="J3396" i="220"/>
  <c r="I3396" i="220"/>
  <c r="J3395" i="220"/>
  <c r="I3395" i="220"/>
  <c r="J3394" i="220"/>
  <c r="I3394" i="220"/>
  <c r="J3393" i="220"/>
  <c r="I3393" i="220"/>
  <c r="J3392" i="220"/>
  <c r="I3392" i="220"/>
  <c r="J3391" i="220"/>
  <c r="I3391" i="220"/>
  <c r="J3390" i="220"/>
  <c r="I3390" i="220"/>
  <c r="J3389" i="220"/>
  <c r="I3389" i="220"/>
  <c r="J3388" i="220"/>
  <c r="I3388" i="220"/>
  <c r="J3387" i="220"/>
  <c r="I3387" i="220"/>
  <c r="J3386" i="220"/>
  <c r="I3386" i="220"/>
  <c r="J3385" i="220"/>
  <c r="I3385" i="220"/>
  <c r="J3384" i="220"/>
  <c r="I3384" i="220"/>
  <c r="J3383" i="220"/>
  <c r="I3383" i="220"/>
  <c r="J3382" i="220"/>
  <c r="I3382" i="220"/>
  <c r="J3378" i="220"/>
  <c r="I3378" i="220"/>
  <c r="J3377" i="220"/>
  <c r="I3377" i="220"/>
  <c r="J3376" i="220"/>
  <c r="I3376" i="220"/>
  <c r="J3375" i="220"/>
  <c r="I3375" i="220"/>
  <c r="J3374" i="220"/>
  <c r="I3374" i="220"/>
  <c r="J3373" i="220"/>
  <c r="I3373" i="220"/>
  <c r="J3372" i="220"/>
  <c r="I3372" i="220"/>
  <c r="J3371" i="220"/>
  <c r="I3371" i="220"/>
  <c r="J3370" i="220"/>
  <c r="I3370" i="220"/>
  <c r="J3369" i="220"/>
  <c r="I3369" i="220"/>
  <c r="J3368" i="220"/>
  <c r="I3368" i="220"/>
  <c r="J3367" i="220"/>
  <c r="I3367" i="220"/>
  <c r="J3366" i="220"/>
  <c r="I3366" i="220"/>
  <c r="J3365" i="220"/>
  <c r="I3365" i="220"/>
  <c r="J3364" i="220"/>
  <c r="I3364" i="220"/>
  <c r="J3363" i="220"/>
  <c r="I3363" i="220"/>
  <c r="J3362" i="220"/>
  <c r="I3362" i="220"/>
  <c r="J3361" i="220"/>
  <c r="I3361" i="220"/>
  <c r="J3360" i="220"/>
  <c r="I3360" i="220"/>
  <c r="J3359" i="220"/>
  <c r="I3359" i="220"/>
  <c r="J3358" i="220"/>
  <c r="I3358" i="220"/>
  <c r="J3357" i="220"/>
  <c r="I3357" i="220"/>
  <c r="J3356" i="220"/>
  <c r="I3356" i="220"/>
  <c r="J3355" i="220"/>
  <c r="I3355" i="220"/>
  <c r="J3354" i="220"/>
  <c r="I3354" i="220"/>
  <c r="J3353" i="220"/>
  <c r="I3353" i="220"/>
  <c r="J3352" i="220"/>
  <c r="I3352" i="220"/>
  <c r="J3351" i="220"/>
  <c r="I3351" i="220"/>
  <c r="J3350" i="220"/>
  <c r="I3350" i="220"/>
  <c r="J3349" i="220"/>
  <c r="I3349" i="220"/>
  <c r="J3348" i="220"/>
  <c r="I3348" i="220"/>
  <c r="J3347" i="220"/>
  <c r="I3347" i="220"/>
  <c r="J3346" i="220"/>
  <c r="I3346" i="220"/>
  <c r="J3345" i="220"/>
  <c r="I3345" i="220"/>
  <c r="J3344" i="220"/>
  <c r="I3344" i="220"/>
  <c r="J3343" i="220"/>
  <c r="I3343" i="220"/>
  <c r="J3342" i="220"/>
  <c r="I3342" i="220"/>
  <c r="J3341" i="220"/>
  <c r="I3341" i="220"/>
  <c r="J3340" i="220"/>
  <c r="I3340" i="220"/>
  <c r="J3339" i="220"/>
  <c r="I3339" i="220"/>
  <c r="J3338" i="220"/>
  <c r="I3338" i="220"/>
  <c r="J3337" i="220"/>
  <c r="I3337" i="220"/>
  <c r="J3336" i="220"/>
  <c r="I3336" i="220"/>
  <c r="J3335" i="220"/>
  <c r="I3335" i="220"/>
  <c r="J3334" i="220"/>
  <c r="I3334" i="220"/>
  <c r="J3333" i="220"/>
  <c r="I3333" i="220"/>
  <c r="J3332" i="220"/>
  <c r="I3332" i="220"/>
  <c r="J3331" i="220"/>
  <c r="I3331" i="220"/>
  <c r="J3330" i="220"/>
  <c r="I3330" i="220"/>
  <c r="J3329" i="220"/>
  <c r="I3329" i="220"/>
  <c r="J3328" i="220"/>
  <c r="I3328" i="220"/>
  <c r="J3327" i="220"/>
  <c r="I3327" i="220"/>
  <c r="J3326" i="220"/>
  <c r="I3326" i="220"/>
  <c r="J3325" i="220"/>
  <c r="I3325" i="220"/>
  <c r="J3324" i="220"/>
  <c r="I3324" i="220"/>
  <c r="J3323" i="220"/>
  <c r="I3323" i="220"/>
  <c r="J3322" i="220"/>
  <c r="I3322" i="220"/>
  <c r="J3321" i="220"/>
  <c r="I3321" i="220"/>
  <c r="J3320" i="220"/>
  <c r="I3320" i="220"/>
  <c r="J3319" i="220"/>
  <c r="I3319" i="220"/>
  <c r="J3318" i="220"/>
  <c r="I3318" i="220"/>
  <c r="J3317" i="220"/>
  <c r="I3317" i="220"/>
  <c r="J3316" i="220"/>
  <c r="I3316" i="220"/>
  <c r="J3315" i="220"/>
  <c r="I3315" i="220"/>
  <c r="J3314" i="220"/>
  <c r="I3314" i="220"/>
  <c r="J3313" i="220"/>
  <c r="I3313" i="220"/>
  <c r="J3312" i="220"/>
  <c r="I3312" i="220"/>
  <c r="J3311" i="220"/>
  <c r="I3311" i="220"/>
  <c r="J3310" i="220"/>
  <c r="I3310" i="220"/>
  <c r="J3309" i="220"/>
  <c r="I3309" i="220"/>
  <c r="J3308" i="220"/>
  <c r="I3308" i="220"/>
  <c r="J3307" i="220"/>
  <c r="I3307" i="220"/>
  <c r="J3306" i="220"/>
  <c r="I3306" i="220"/>
  <c r="J3305" i="220"/>
  <c r="I3305" i="220"/>
  <c r="J3304" i="220"/>
  <c r="I3304" i="220"/>
  <c r="J3303" i="220"/>
  <c r="I3303" i="220"/>
  <c r="J3295" i="220"/>
  <c r="J3294" i="220"/>
  <c r="J3293" i="220"/>
  <c r="J3292" i="220"/>
  <c r="J3291" i="220"/>
  <c r="J3290" i="220"/>
  <c r="J3289" i="220"/>
  <c r="J3288" i="220"/>
  <c r="J3287" i="220"/>
  <c r="J3286" i="220"/>
  <c r="J3285" i="220"/>
  <c r="J3284" i="220"/>
  <c r="J3283" i="220"/>
  <c r="J3282" i="220"/>
  <c r="J3281" i="220"/>
  <c r="J3280" i="220"/>
  <c r="J3279" i="220"/>
  <c r="J3278" i="220"/>
  <c r="J3277" i="220"/>
  <c r="J3276" i="220"/>
  <c r="J3275" i="220"/>
  <c r="J3274" i="220"/>
  <c r="J3273" i="220"/>
  <c r="J3272" i="220"/>
  <c r="J3271" i="220"/>
  <c r="J3270" i="220"/>
  <c r="J3269" i="220"/>
  <c r="J3268" i="220"/>
  <c r="J3267" i="220"/>
  <c r="J3266" i="220"/>
  <c r="J3265" i="220"/>
  <c r="J3264" i="220"/>
  <c r="J3263" i="220"/>
  <c r="J3262" i="220"/>
  <c r="J3261" i="220"/>
  <c r="J3260" i="220"/>
  <c r="J3259" i="220"/>
  <c r="J3258" i="220"/>
  <c r="J3257" i="220"/>
  <c r="J3256" i="220"/>
  <c r="J3255" i="220"/>
  <c r="J3254" i="220"/>
  <c r="J3253" i="220"/>
  <c r="J3252" i="220"/>
  <c r="J3251" i="220"/>
  <c r="J3250" i="220"/>
  <c r="J3249" i="220"/>
  <c r="J3248" i="220"/>
  <c r="J3247" i="220"/>
  <c r="J3246" i="220"/>
  <c r="J3245" i="220"/>
  <c r="J3244" i="220"/>
  <c r="J3243" i="220"/>
  <c r="J3242" i="220"/>
  <c r="J3241" i="220"/>
  <c r="J3240" i="220"/>
  <c r="J3239" i="220"/>
  <c r="J3238" i="220"/>
  <c r="J3237" i="220"/>
  <c r="J3236" i="220"/>
  <c r="J3235" i="220"/>
  <c r="J3234" i="220"/>
  <c r="J3233" i="220"/>
  <c r="J3232" i="220"/>
  <c r="J3231" i="220"/>
  <c r="J3230" i="220"/>
  <c r="J3229" i="220"/>
  <c r="J3228" i="220"/>
  <c r="J3227" i="220"/>
  <c r="J3226" i="220"/>
  <c r="J3225" i="220"/>
  <c r="J3224" i="220"/>
  <c r="J3223" i="220"/>
  <c r="J3222" i="220"/>
  <c r="J3221" i="220"/>
  <c r="J3220" i="220"/>
  <c r="J3219" i="220"/>
  <c r="J3218" i="220"/>
  <c r="J3217" i="220"/>
  <c r="J3216" i="220"/>
  <c r="J3215" i="220"/>
  <c r="J3214" i="220"/>
  <c r="J3213" i="220"/>
  <c r="J3212" i="220"/>
  <c r="J3211" i="220"/>
  <c r="J3210" i="220"/>
  <c r="J3209" i="220"/>
  <c r="J3208" i="220"/>
  <c r="J3207" i="220"/>
  <c r="J3206" i="220"/>
  <c r="J3205" i="220"/>
  <c r="J3204" i="220"/>
  <c r="J3203" i="220"/>
  <c r="J3202" i="220"/>
  <c r="J3201" i="220"/>
  <c r="J3200" i="220"/>
  <c r="J3199" i="220"/>
  <c r="J3198" i="220"/>
  <c r="J3197" i="220"/>
  <c r="J3196" i="220"/>
  <c r="J3195" i="220"/>
  <c r="J3194" i="220"/>
  <c r="J3193" i="220"/>
  <c r="J3192" i="220"/>
  <c r="J3191" i="220"/>
  <c r="J3190" i="220"/>
  <c r="J3189" i="220"/>
  <c r="J3188" i="220"/>
  <c r="J3187" i="220"/>
  <c r="J3186" i="220"/>
  <c r="J3185" i="220"/>
  <c r="J3184" i="220"/>
  <c r="J3182" i="220"/>
  <c r="J3181" i="220"/>
  <c r="J3180" i="220"/>
  <c r="J3179" i="220"/>
  <c r="J3178" i="220"/>
  <c r="J3177" i="220"/>
  <c r="J3176" i="220"/>
  <c r="J3175" i="220"/>
  <c r="J3174" i="220"/>
  <c r="J3173" i="220"/>
  <c r="J3172" i="220"/>
  <c r="J3171" i="220"/>
  <c r="J3170" i="220"/>
  <c r="J3169" i="220"/>
  <c r="J3168" i="220"/>
  <c r="J3167" i="220"/>
  <c r="J3166" i="220"/>
  <c r="J3165" i="220"/>
  <c r="J3164" i="220"/>
  <c r="J3163" i="220"/>
  <c r="J3162" i="220"/>
  <c r="J3161" i="220"/>
  <c r="J3160" i="220"/>
  <c r="J3159" i="220"/>
  <c r="M26" i="192"/>
  <c r="D9" i="174" s="1"/>
  <c r="N26" i="192"/>
  <c r="E26" i="192"/>
  <c r="L26" i="192"/>
  <c r="G19" i="211" l="1"/>
  <c r="I159" i="220"/>
  <c r="I128" i="220"/>
  <c r="I178" i="220"/>
  <c r="I151" i="220"/>
  <c r="I121" i="220"/>
  <c r="J134" i="220"/>
  <c r="J151" i="220"/>
  <c r="J171" i="220"/>
  <c r="E9" i="220"/>
  <c r="J142" i="220"/>
  <c r="J159" i="220"/>
  <c r="J97" i="220"/>
  <c r="J178" i="220"/>
  <c r="I79" i="220"/>
  <c r="I165" i="220"/>
  <c r="I134" i="220"/>
  <c r="G10" i="220"/>
  <c r="F10" i="220"/>
  <c r="J87" i="220"/>
  <c r="J113" i="220"/>
  <c r="J128" i="220"/>
  <c r="I87" i="220"/>
  <c r="H10" i="220"/>
  <c r="I171" i="220"/>
  <c r="I142" i="220"/>
  <c r="I113" i="220"/>
  <c r="J79" i="220"/>
  <c r="J121" i="220"/>
  <c r="J165" i="220"/>
  <c r="I97" i="220"/>
  <c r="E10" i="220"/>
  <c r="J3102" i="220"/>
  <c r="C9" i="211"/>
  <c r="C13" i="211"/>
  <c r="F19" i="211"/>
  <c r="S19" i="211"/>
  <c r="S21" i="211" s="1"/>
  <c r="I3102" i="220"/>
  <c r="D19" i="211"/>
  <c r="H31" i="220"/>
  <c r="J31" i="220" s="1"/>
  <c r="F3018" i="220"/>
  <c r="O19" i="211"/>
  <c r="C38" i="189"/>
  <c r="J3051" i="220"/>
  <c r="F22" i="220"/>
  <c r="J22" i="220" s="1"/>
  <c r="F21" i="220"/>
  <c r="J21" i="220" s="1"/>
  <c r="E21" i="220"/>
  <c r="I21" i="220" s="1"/>
  <c r="H3018" i="220"/>
  <c r="E22" i="220"/>
  <c r="I22" i="220" s="1"/>
  <c r="M19" i="211"/>
  <c r="E19" i="211"/>
  <c r="N19" i="211"/>
  <c r="C19" i="211"/>
  <c r="L19" i="211"/>
  <c r="B38" i="189"/>
  <c r="K13" i="211"/>
  <c r="K9" i="211"/>
  <c r="J2893" i="220"/>
  <c r="J23" i="220"/>
  <c r="H17" i="220"/>
  <c r="H19" i="220"/>
  <c r="F18" i="220"/>
  <c r="F20" i="220"/>
  <c r="F17" i="220"/>
  <c r="F19" i="220"/>
  <c r="G17" i="220"/>
  <c r="H18" i="220"/>
  <c r="H20" i="220"/>
  <c r="G20" i="220"/>
  <c r="E104" i="220"/>
  <c r="E32" i="220"/>
  <c r="I31" i="220"/>
  <c r="G19" i="220"/>
  <c r="E20" i="220"/>
  <c r="G18" i="220"/>
  <c r="E18" i="220"/>
  <c r="E19" i="220"/>
  <c r="G104" i="220"/>
  <c r="G32" i="220"/>
  <c r="I23" i="220"/>
  <c r="E17" i="220"/>
  <c r="J40" i="220"/>
  <c r="J37" i="220"/>
  <c r="J36" i="220"/>
  <c r="J38" i="220"/>
  <c r="I36" i="220"/>
  <c r="I40" i="220"/>
  <c r="J33" i="220"/>
  <c r="F104" i="220"/>
  <c r="J35" i="220"/>
  <c r="H104" i="220"/>
  <c r="I35" i="220"/>
  <c r="I38" i="220"/>
  <c r="J34" i="220"/>
  <c r="H32" i="220"/>
  <c r="F32" i="220"/>
  <c r="D28" i="208"/>
  <c r="E28" i="208"/>
  <c r="F28" i="208"/>
  <c r="G28" i="208"/>
  <c r="C28" i="208"/>
  <c r="D11" i="197"/>
  <c r="E11" i="197"/>
  <c r="F11" i="197"/>
  <c r="G11" i="197"/>
  <c r="C11" i="197"/>
  <c r="H75" i="209"/>
  <c r="G75" i="209"/>
  <c r="F75" i="209"/>
  <c r="H74" i="209"/>
  <c r="G74" i="209"/>
  <c r="F74" i="209"/>
  <c r="H73" i="209"/>
  <c r="G73" i="209"/>
  <c r="F73" i="209"/>
  <c r="H72" i="209"/>
  <c r="G72" i="209"/>
  <c r="F72" i="209"/>
  <c r="E75" i="209"/>
  <c r="E74" i="209"/>
  <c r="E73" i="209"/>
  <c r="E72" i="209"/>
  <c r="H51" i="209"/>
  <c r="G51" i="209"/>
  <c r="F51" i="209"/>
  <c r="E51" i="209"/>
  <c r="H50" i="209"/>
  <c r="G50" i="209"/>
  <c r="F50" i="209"/>
  <c r="J50" i="209" s="1"/>
  <c r="E50" i="209"/>
  <c r="H49" i="209"/>
  <c r="G49" i="209"/>
  <c r="F49" i="209"/>
  <c r="J49" i="209" s="1"/>
  <c r="E49" i="209"/>
  <c r="H48" i="209"/>
  <c r="G48" i="209"/>
  <c r="F48" i="209"/>
  <c r="E48" i="209"/>
  <c r="H11" i="209"/>
  <c r="H99" i="209" s="1"/>
  <c r="G11" i="209"/>
  <c r="F11" i="209"/>
  <c r="E11" i="209"/>
  <c r="H10" i="209"/>
  <c r="G10" i="209"/>
  <c r="F10" i="209"/>
  <c r="E10" i="209"/>
  <c r="H9" i="209"/>
  <c r="G9" i="209"/>
  <c r="F9" i="209"/>
  <c r="E9" i="209"/>
  <c r="H8" i="209"/>
  <c r="G8" i="209"/>
  <c r="F8" i="209"/>
  <c r="E8" i="209"/>
  <c r="D11" i="209"/>
  <c r="D10" i="209"/>
  <c r="D9" i="209"/>
  <c r="D8" i="209"/>
  <c r="D51" i="209"/>
  <c r="L51" i="209" s="1"/>
  <c r="D50" i="209"/>
  <c r="D49" i="209"/>
  <c r="D48" i="209"/>
  <c r="D72" i="209"/>
  <c r="D75" i="209"/>
  <c r="D74" i="209"/>
  <c r="D73" i="209"/>
  <c r="L83" i="209"/>
  <c r="K83" i="209"/>
  <c r="J83" i="209"/>
  <c r="I83" i="209"/>
  <c r="L82" i="209"/>
  <c r="K82" i="209"/>
  <c r="J82" i="209"/>
  <c r="I82" i="209"/>
  <c r="L81" i="209"/>
  <c r="K81" i="209"/>
  <c r="J81" i="209"/>
  <c r="I81" i="209"/>
  <c r="L80" i="209"/>
  <c r="K80" i="209"/>
  <c r="J80" i="209"/>
  <c r="I80" i="209"/>
  <c r="L79" i="209"/>
  <c r="K79" i="209"/>
  <c r="J79" i="209"/>
  <c r="I79" i="209"/>
  <c r="L78" i="209"/>
  <c r="K78" i="209"/>
  <c r="J78" i="209"/>
  <c r="I78" i="209"/>
  <c r="L77" i="209"/>
  <c r="K77" i="209"/>
  <c r="J77" i="209"/>
  <c r="I77" i="209"/>
  <c r="L76" i="209"/>
  <c r="K76" i="209"/>
  <c r="J76" i="209"/>
  <c r="I76" i="209"/>
  <c r="I75" i="209"/>
  <c r="L71" i="209"/>
  <c r="K71" i="209"/>
  <c r="J71" i="209"/>
  <c r="I71" i="209"/>
  <c r="L70" i="209"/>
  <c r="K70" i="209"/>
  <c r="J70" i="209"/>
  <c r="I70" i="209"/>
  <c r="L69" i="209"/>
  <c r="K69" i="209"/>
  <c r="J69" i="209"/>
  <c r="I69" i="209"/>
  <c r="L68" i="209"/>
  <c r="K68" i="209"/>
  <c r="J68" i="209"/>
  <c r="I68" i="209"/>
  <c r="L67" i="209"/>
  <c r="K67" i="209"/>
  <c r="J67" i="209"/>
  <c r="I67" i="209"/>
  <c r="L66" i="209"/>
  <c r="K66" i="209"/>
  <c r="J66" i="209"/>
  <c r="I66" i="209"/>
  <c r="L65" i="209"/>
  <c r="K65" i="209"/>
  <c r="J65" i="209"/>
  <c r="I65" i="209"/>
  <c r="L64" i="209"/>
  <c r="K64" i="209"/>
  <c r="J64" i="209"/>
  <c r="I64" i="209"/>
  <c r="L63" i="209"/>
  <c r="K63" i="209"/>
  <c r="J63" i="209"/>
  <c r="I63" i="209"/>
  <c r="L62" i="209"/>
  <c r="K62" i="209"/>
  <c r="J62" i="209"/>
  <c r="I62" i="209"/>
  <c r="L61" i="209"/>
  <c r="K61" i="209"/>
  <c r="J61" i="209"/>
  <c r="I61" i="209"/>
  <c r="L60" i="209"/>
  <c r="K60" i="209"/>
  <c r="J60" i="209"/>
  <c r="I60" i="209"/>
  <c r="L59" i="209"/>
  <c r="K59" i="209"/>
  <c r="J59" i="209"/>
  <c r="I59" i="209"/>
  <c r="L58" i="209"/>
  <c r="K58" i="209"/>
  <c r="J58" i="209"/>
  <c r="I58" i="209"/>
  <c r="L57" i="209"/>
  <c r="K57" i="209"/>
  <c r="J57" i="209"/>
  <c r="I57" i="209"/>
  <c r="L56" i="209"/>
  <c r="K56" i="209"/>
  <c r="J56" i="209"/>
  <c r="I56" i="209"/>
  <c r="L55" i="209"/>
  <c r="K55" i="209"/>
  <c r="J55" i="209"/>
  <c r="I55" i="209"/>
  <c r="L54" i="209"/>
  <c r="K54" i="209"/>
  <c r="J54" i="209"/>
  <c r="I54" i="209"/>
  <c r="L53" i="209"/>
  <c r="K53" i="209"/>
  <c r="J53" i="209"/>
  <c r="I53" i="209"/>
  <c r="L52" i="209"/>
  <c r="K52" i="209"/>
  <c r="J52" i="209"/>
  <c r="I52" i="209"/>
  <c r="L95" i="209"/>
  <c r="K95" i="209"/>
  <c r="J95" i="209"/>
  <c r="I95" i="209"/>
  <c r="L94" i="209"/>
  <c r="K94" i="209"/>
  <c r="J94" i="209"/>
  <c r="I94" i="209"/>
  <c r="L93" i="209"/>
  <c r="K93" i="209"/>
  <c r="J93" i="209"/>
  <c r="I93" i="209"/>
  <c r="L92" i="209"/>
  <c r="K92" i="209"/>
  <c r="J92" i="209"/>
  <c r="I92" i="209"/>
  <c r="L91" i="209"/>
  <c r="K91" i="209"/>
  <c r="J91" i="209"/>
  <c r="I91" i="209"/>
  <c r="L90" i="209"/>
  <c r="K90" i="209"/>
  <c r="J90" i="209"/>
  <c r="I90" i="209"/>
  <c r="L89" i="209"/>
  <c r="K89" i="209"/>
  <c r="J89" i="209"/>
  <c r="I89" i="209"/>
  <c r="L88" i="209"/>
  <c r="K88" i="209"/>
  <c r="J88" i="209"/>
  <c r="I88" i="209"/>
  <c r="L87" i="209"/>
  <c r="K87" i="209"/>
  <c r="J87" i="209"/>
  <c r="I87" i="209"/>
  <c r="L86" i="209"/>
  <c r="K86" i="209"/>
  <c r="J86" i="209"/>
  <c r="I86" i="209"/>
  <c r="L85" i="209"/>
  <c r="K85" i="209"/>
  <c r="J85" i="209"/>
  <c r="I85" i="209"/>
  <c r="L84" i="209"/>
  <c r="K84" i="209"/>
  <c r="J84" i="209"/>
  <c r="I84" i="209"/>
  <c r="L47" i="209"/>
  <c r="K47" i="209"/>
  <c r="J47" i="209"/>
  <c r="I47" i="209"/>
  <c r="L46" i="209"/>
  <c r="K46" i="209"/>
  <c r="J46" i="209"/>
  <c r="I46" i="209"/>
  <c r="L45" i="209"/>
  <c r="K45" i="209"/>
  <c r="J45" i="209"/>
  <c r="I45" i="209"/>
  <c r="L44" i="209"/>
  <c r="K44" i="209"/>
  <c r="J44" i="209"/>
  <c r="I44" i="209"/>
  <c r="L43" i="209"/>
  <c r="K43" i="209"/>
  <c r="J43" i="209"/>
  <c r="I43" i="209"/>
  <c r="L42" i="209"/>
  <c r="K42" i="209"/>
  <c r="J42" i="209"/>
  <c r="I42" i="209"/>
  <c r="L41" i="209"/>
  <c r="K41" i="209"/>
  <c r="J41" i="209"/>
  <c r="I41" i="209"/>
  <c r="L40" i="209"/>
  <c r="K40" i="209"/>
  <c r="J40" i="209"/>
  <c r="I40" i="209"/>
  <c r="S18" i="192"/>
  <c r="S19" i="192"/>
  <c r="S20" i="192"/>
  <c r="S21" i="192"/>
  <c r="S22" i="192"/>
  <c r="S23" i="192"/>
  <c r="S24" i="192"/>
  <c r="S25" i="192"/>
  <c r="S8" i="192"/>
  <c r="R18" i="192"/>
  <c r="R19" i="192"/>
  <c r="R20" i="192"/>
  <c r="R21" i="192"/>
  <c r="R22" i="192"/>
  <c r="R23" i="192"/>
  <c r="R24" i="192"/>
  <c r="R25" i="192"/>
  <c r="R9" i="192"/>
  <c r="R8" i="192"/>
  <c r="J18" i="192"/>
  <c r="J19" i="192"/>
  <c r="J20" i="192"/>
  <c r="J21" i="192"/>
  <c r="J22" i="192"/>
  <c r="J23" i="192"/>
  <c r="J24" i="192"/>
  <c r="J25" i="192"/>
  <c r="S31" i="189"/>
  <c r="T31" i="189"/>
  <c r="U31" i="189"/>
  <c r="V31" i="189"/>
  <c r="W31" i="189"/>
  <c r="R31" i="189"/>
  <c r="J31" i="189"/>
  <c r="K31" i="189"/>
  <c r="L31" i="189"/>
  <c r="M31" i="189"/>
  <c r="N31" i="189"/>
  <c r="O31" i="189"/>
  <c r="I31" i="189"/>
  <c r="E31" i="189"/>
  <c r="W10" i="189"/>
  <c r="W24" i="189"/>
  <c r="R24" i="189"/>
  <c r="AC9" i="189"/>
  <c r="J24" i="189"/>
  <c r="K24" i="189"/>
  <c r="L24" i="189"/>
  <c r="M24" i="189"/>
  <c r="N24" i="189"/>
  <c r="O24" i="189"/>
  <c r="AF24" i="189"/>
  <c r="AE24" i="189"/>
  <c r="AD24" i="189"/>
  <c r="E24" i="189"/>
  <c r="AB24" i="189"/>
  <c r="AA24" i="189"/>
  <c r="AA38" i="189" s="1"/>
  <c r="Z24" i="189"/>
  <c r="V24" i="189"/>
  <c r="U24" i="189"/>
  <c r="T24" i="189"/>
  <c r="S24" i="189"/>
  <c r="I24" i="189"/>
  <c r="AF10" i="189"/>
  <c r="AE10" i="189"/>
  <c r="AD10" i="189"/>
  <c r="Z10" i="189"/>
  <c r="V10" i="189"/>
  <c r="U10" i="189"/>
  <c r="T10" i="189"/>
  <c r="T38" i="189" s="1"/>
  <c r="S10" i="189"/>
  <c r="R10" i="189"/>
  <c r="O10" i="189"/>
  <c r="N10" i="189"/>
  <c r="M10" i="189"/>
  <c r="L10" i="189"/>
  <c r="K10" i="189"/>
  <c r="J10" i="189"/>
  <c r="I10" i="189"/>
  <c r="F10" i="189"/>
  <c r="G10" i="189"/>
  <c r="E10" i="189"/>
  <c r="G31" i="189"/>
  <c r="F31" i="189"/>
  <c r="G24" i="189"/>
  <c r="F24" i="189"/>
  <c r="H32" i="189"/>
  <c r="D32" i="189" s="1"/>
  <c r="H25" i="189"/>
  <c r="D25" i="189" s="1"/>
  <c r="O18" i="191"/>
  <c r="L18" i="191"/>
  <c r="I18" i="191"/>
  <c r="O17" i="191"/>
  <c r="L17" i="191"/>
  <c r="I17" i="191"/>
  <c r="O16" i="191"/>
  <c r="L16" i="191"/>
  <c r="I16" i="191"/>
  <c r="O15" i="191"/>
  <c r="L15" i="191"/>
  <c r="I15" i="191"/>
  <c r="O14" i="191"/>
  <c r="L14" i="191"/>
  <c r="I14" i="191"/>
  <c r="O13" i="191"/>
  <c r="L13" i="191"/>
  <c r="I13" i="191"/>
  <c r="O12" i="191"/>
  <c r="L12" i="191"/>
  <c r="I12" i="191"/>
  <c r="O11" i="191"/>
  <c r="L11" i="191"/>
  <c r="I11" i="191"/>
  <c r="O24" i="191"/>
  <c r="L24" i="191"/>
  <c r="I24" i="191"/>
  <c r="O23" i="191"/>
  <c r="L23" i="191"/>
  <c r="I23" i="191"/>
  <c r="O22" i="191"/>
  <c r="L22" i="191"/>
  <c r="I22" i="191"/>
  <c r="O21" i="191"/>
  <c r="L21" i="191"/>
  <c r="I21" i="191"/>
  <c r="O20" i="191"/>
  <c r="L20" i="191"/>
  <c r="I20" i="191"/>
  <c r="O19" i="191"/>
  <c r="L19" i="191"/>
  <c r="I19" i="191"/>
  <c r="O10" i="191"/>
  <c r="L10" i="191"/>
  <c r="I10" i="191"/>
  <c r="L39" i="209"/>
  <c r="K39" i="209"/>
  <c r="J39" i="209"/>
  <c r="I39" i="209"/>
  <c r="L38" i="209"/>
  <c r="K38" i="209"/>
  <c r="J38" i="209"/>
  <c r="I38" i="209"/>
  <c r="L37" i="209"/>
  <c r="K37" i="209"/>
  <c r="J37" i="209"/>
  <c r="I37" i="209"/>
  <c r="L36" i="209"/>
  <c r="K36" i="209"/>
  <c r="J36" i="209"/>
  <c r="I36" i="209"/>
  <c r="L35" i="209"/>
  <c r="K35" i="209"/>
  <c r="J35" i="209"/>
  <c r="I35" i="209"/>
  <c r="L34" i="209"/>
  <c r="K34" i="209"/>
  <c r="J34" i="209"/>
  <c r="I34" i="209"/>
  <c r="L33" i="209"/>
  <c r="K33" i="209"/>
  <c r="J33" i="209"/>
  <c r="I33" i="209"/>
  <c r="L32" i="209"/>
  <c r="K32" i="209"/>
  <c r="J32" i="209"/>
  <c r="I32" i="209"/>
  <c r="L31" i="209"/>
  <c r="K31" i="209"/>
  <c r="J31" i="209"/>
  <c r="I31" i="209"/>
  <c r="L30" i="209"/>
  <c r="K30" i="209"/>
  <c r="J30" i="209"/>
  <c r="I30" i="209"/>
  <c r="L29" i="209"/>
  <c r="K29" i="209"/>
  <c r="J29" i="209"/>
  <c r="I29" i="209"/>
  <c r="L28" i="209"/>
  <c r="K28" i="209"/>
  <c r="J28" i="209"/>
  <c r="I28" i="209"/>
  <c r="L27" i="209"/>
  <c r="K27" i="209"/>
  <c r="J27" i="209"/>
  <c r="I27" i="209"/>
  <c r="L26" i="209"/>
  <c r="K26" i="209"/>
  <c r="J26" i="209"/>
  <c r="I26" i="209"/>
  <c r="L25" i="209"/>
  <c r="K25" i="209"/>
  <c r="J25" i="209"/>
  <c r="I25" i="209"/>
  <c r="L24" i="209"/>
  <c r="K24" i="209"/>
  <c r="J24" i="209"/>
  <c r="I24" i="209"/>
  <c r="G26" i="169"/>
  <c r="D26" i="169"/>
  <c r="G25" i="169"/>
  <c r="D25" i="169"/>
  <c r="G24" i="169"/>
  <c r="D24" i="169"/>
  <c r="G23" i="169"/>
  <c r="D23" i="169"/>
  <c r="G22" i="169"/>
  <c r="D22" i="169"/>
  <c r="G21" i="169"/>
  <c r="D21" i="169"/>
  <c r="AC37" i="189"/>
  <c r="X37" i="189"/>
  <c r="Y37" i="189" s="1"/>
  <c r="P37" i="189"/>
  <c r="Q37" i="189" s="1"/>
  <c r="H37" i="189"/>
  <c r="D37" i="189" s="1"/>
  <c r="AC36" i="189"/>
  <c r="X36" i="189"/>
  <c r="Y36" i="189" s="1"/>
  <c r="P36" i="189"/>
  <c r="Q36" i="189" s="1"/>
  <c r="H36" i="189"/>
  <c r="D36" i="189" s="1"/>
  <c r="AC35" i="189"/>
  <c r="X35" i="189"/>
  <c r="Y35" i="189" s="1"/>
  <c r="P35" i="189"/>
  <c r="Q35" i="189" s="1"/>
  <c r="H35" i="189"/>
  <c r="D35" i="189" s="1"/>
  <c r="AC34" i="189"/>
  <c r="X34" i="189"/>
  <c r="Y34" i="189" s="1"/>
  <c r="P34" i="189"/>
  <c r="Q34" i="189" s="1"/>
  <c r="H34" i="189"/>
  <c r="D34" i="189" s="1"/>
  <c r="AC33" i="189"/>
  <c r="X33" i="189"/>
  <c r="Y33" i="189" s="1"/>
  <c r="P33" i="189"/>
  <c r="Q33" i="189" s="1"/>
  <c r="H33" i="189"/>
  <c r="D33" i="189" s="1"/>
  <c r="AC32" i="189"/>
  <c r="X32" i="189"/>
  <c r="Y32" i="189" s="1"/>
  <c r="P32" i="189"/>
  <c r="Q32" i="189" s="1"/>
  <c r="AC31" i="189"/>
  <c r="AC30" i="189"/>
  <c r="X30" i="189"/>
  <c r="Y30" i="189" s="1"/>
  <c r="P30" i="189"/>
  <c r="Q30" i="189" s="1"/>
  <c r="H30" i="189"/>
  <c r="D30" i="189" s="1"/>
  <c r="AC29" i="189"/>
  <c r="X29" i="189"/>
  <c r="Y29" i="189" s="1"/>
  <c r="P29" i="189"/>
  <c r="Q29" i="189" s="1"/>
  <c r="H29" i="189"/>
  <c r="D29" i="189" s="1"/>
  <c r="AC28" i="189"/>
  <c r="X28" i="189"/>
  <c r="Y28" i="189" s="1"/>
  <c r="P28" i="189"/>
  <c r="Q28" i="189" s="1"/>
  <c r="H28" i="189"/>
  <c r="D28" i="189" s="1"/>
  <c r="AC27" i="189"/>
  <c r="X27" i="189"/>
  <c r="Y27" i="189" s="1"/>
  <c r="P27" i="189"/>
  <c r="Q27" i="189" s="1"/>
  <c r="H27" i="189"/>
  <c r="D27" i="189" s="1"/>
  <c r="AC26" i="189"/>
  <c r="X26" i="189"/>
  <c r="Y26" i="189" s="1"/>
  <c r="P26" i="189"/>
  <c r="Q26" i="189" s="1"/>
  <c r="H26" i="189"/>
  <c r="D26" i="189" s="1"/>
  <c r="AC25" i="189"/>
  <c r="X25" i="189"/>
  <c r="Y25" i="189" s="1"/>
  <c r="P25" i="189"/>
  <c r="Q25" i="189" s="1"/>
  <c r="J842" i="220"/>
  <c r="I842" i="220"/>
  <c r="J841" i="220"/>
  <c r="I841" i="220"/>
  <c r="J840" i="220"/>
  <c r="I840" i="220"/>
  <c r="J839" i="220"/>
  <c r="I839" i="220"/>
  <c r="J838" i="220"/>
  <c r="I838" i="220"/>
  <c r="J837" i="220"/>
  <c r="I837" i="220"/>
  <c r="J836" i="220"/>
  <c r="I836" i="220"/>
  <c r="J835" i="220"/>
  <c r="I835" i="220"/>
  <c r="J834" i="220"/>
  <c r="I834" i="220"/>
  <c r="J833" i="220"/>
  <c r="I833" i="220"/>
  <c r="J832" i="220"/>
  <c r="I832" i="220"/>
  <c r="J831" i="220"/>
  <c r="I831" i="220"/>
  <c r="J830" i="220"/>
  <c r="I830" i="220"/>
  <c r="J829" i="220"/>
  <c r="I829" i="220"/>
  <c r="J828" i="220"/>
  <c r="I828" i="220"/>
  <c r="J827" i="220"/>
  <c r="I827" i="220"/>
  <c r="J826" i="220"/>
  <c r="I826" i="220"/>
  <c r="J825" i="220"/>
  <c r="I825" i="220"/>
  <c r="J824" i="220"/>
  <c r="I824" i="220"/>
  <c r="J823" i="220"/>
  <c r="I823" i="220"/>
  <c r="J822" i="220"/>
  <c r="I822" i="220"/>
  <c r="J821" i="220"/>
  <c r="I821" i="220"/>
  <c r="J820" i="220"/>
  <c r="I820" i="220"/>
  <c r="J819" i="220"/>
  <c r="I819" i="220"/>
  <c r="J818" i="220"/>
  <c r="I818" i="220"/>
  <c r="J817" i="220"/>
  <c r="I817" i="220"/>
  <c r="J816" i="220"/>
  <c r="I816" i="220"/>
  <c r="J815" i="220"/>
  <c r="I815" i="220"/>
  <c r="J814" i="220"/>
  <c r="I814" i="220"/>
  <c r="J813" i="220"/>
  <c r="I813" i="220"/>
  <c r="J812" i="220"/>
  <c r="I812" i="220"/>
  <c r="J811" i="220"/>
  <c r="I811" i="220"/>
  <c r="J810" i="220"/>
  <c r="I810" i="220"/>
  <c r="J809" i="220"/>
  <c r="I809" i="220"/>
  <c r="J808" i="220"/>
  <c r="I808" i="220"/>
  <c r="J807" i="220"/>
  <c r="I807" i="220"/>
  <c r="J806" i="220"/>
  <c r="I806" i="220"/>
  <c r="J805" i="220"/>
  <c r="I805" i="220"/>
  <c r="J804" i="220"/>
  <c r="I804" i="220"/>
  <c r="J803" i="220"/>
  <c r="I803" i="220"/>
  <c r="J802" i="220"/>
  <c r="I802" i="220"/>
  <c r="J801" i="220"/>
  <c r="I801" i="220"/>
  <c r="J800" i="220"/>
  <c r="I800" i="220"/>
  <c r="J799" i="220"/>
  <c r="I799" i="220"/>
  <c r="J798" i="220"/>
  <c r="I798" i="220"/>
  <c r="J797" i="220"/>
  <c r="I797" i="220"/>
  <c r="J796" i="220"/>
  <c r="I796" i="220"/>
  <c r="J795" i="220"/>
  <c r="I795" i="220"/>
  <c r="J794" i="220"/>
  <c r="I794" i="220"/>
  <c r="J793" i="220"/>
  <c r="I793" i="220"/>
  <c r="J792" i="220"/>
  <c r="I792" i="220"/>
  <c r="J791" i="220"/>
  <c r="I791" i="220"/>
  <c r="J790" i="220"/>
  <c r="I790" i="220"/>
  <c r="J789" i="220"/>
  <c r="I789" i="220"/>
  <c r="J788" i="220"/>
  <c r="I788" i="220"/>
  <c r="J787" i="220"/>
  <c r="I787" i="220"/>
  <c r="J786" i="220"/>
  <c r="I786" i="220"/>
  <c r="J785" i="220"/>
  <c r="I785" i="220"/>
  <c r="J784" i="220"/>
  <c r="I784" i="220"/>
  <c r="J783" i="220"/>
  <c r="I783" i="220"/>
  <c r="J782" i="220"/>
  <c r="I782" i="220"/>
  <c r="J781" i="220"/>
  <c r="I781" i="220"/>
  <c r="J780" i="220"/>
  <c r="I780" i="220"/>
  <c r="J779" i="220"/>
  <c r="I779" i="220"/>
  <c r="J778" i="220"/>
  <c r="I778" i="220"/>
  <c r="J777" i="220"/>
  <c r="I777" i="220"/>
  <c r="J776" i="220"/>
  <c r="I776" i="220"/>
  <c r="J775" i="220"/>
  <c r="I775" i="220"/>
  <c r="J774" i="220"/>
  <c r="I774" i="220"/>
  <c r="J773" i="220"/>
  <c r="I773" i="220"/>
  <c r="J772" i="220"/>
  <c r="I772" i="220"/>
  <c r="J771" i="220"/>
  <c r="I771" i="220"/>
  <c r="J770" i="220"/>
  <c r="I770" i="220"/>
  <c r="J755" i="220"/>
  <c r="I755" i="220"/>
  <c r="J754" i="220"/>
  <c r="I754" i="220"/>
  <c r="J753" i="220"/>
  <c r="I753" i="220"/>
  <c r="J752" i="220"/>
  <c r="I752" i="220"/>
  <c r="J751" i="220"/>
  <c r="I751" i="220"/>
  <c r="J750" i="220"/>
  <c r="I750" i="220"/>
  <c r="J749" i="220"/>
  <c r="I749" i="220"/>
  <c r="J748" i="220"/>
  <c r="I748" i="220"/>
  <c r="J747" i="220"/>
  <c r="I747" i="220"/>
  <c r="J746" i="220"/>
  <c r="I746" i="220"/>
  <c r="J745" i="220"/>
  <c r="I745" i="220"/>
  <c r="J744" i="220"/>
  <c r="I744" i="220"/>
  <c r="J743" i="220"/>
  <c r="I743" i="220"/>
  <c r="J742" i="220"/>
  <c r="I742" i="220"/>
  <c r="J741" i="220"/>
  <c r="I741" i="220"/>
  <c r="J740" i="220"/>
  <c r="I740" i="220"/>
  <c r="J739" i="220"/>
  <c r="I739" i="220"/>
  <c r="J738" i="220"/>
  <c r="I738" i="220"/>
  <c r="J737" i="220"/>
  <c r="I737" i="220"/>
  <c r="J736" i="220"/>
  <c r="I736" i="220"/>
  <c r="J735" i="220"/>
  <c r="I735" i="220"/>
  <c r="J734" i="220"/>
  <c r="I734" i="220"/>
  <c r="J733" i="220"/>
  <c r="I733" i="220"/>
  <c r="J732" i="220"/>
  <c r="I732" i="220"/>
  <c r="J731" i="220"/>
  <c r="I731" i="220"/>
  <c r="J730" i="220"/>
  <c r="I730" i="220"/>
  <c r="J729" i="220"/>
  <c r="I729" i="220"/>
  <c r="J728" i="220"/>
  <c r="I728" i="220"/>
  <c r="J727" i="220"/>
  <c r="I727" i="220"/>
  <c r="J726" i="220"/>
  <c r="I726" i="220"/>
  <c r="J725" i="220"/>
  <c r="I725" i="220"/>
  <c r="J724" i="220"/>
  <c r="I724" i="220"/>
  <c r="J723" i="220"/>
  <c r="I723" i="220"/>
  <c r="J722" i="220"/>
  <c r="I722" i="220"/>
  <c r="J721" i="220"/>
  <c r="I721" i="220"/>
  <c r="J720" i="220"/>
  <c r="I720" i="220"/>
  <c r="J719" i="220"/>
  <c r="I719" i="220"/>
  <c r="J718" i="220"/>
  <c r="I718" i="220"/>
  <c r="J717" i="220"/>
  <c r="I717" i="220"/>
  <c r="J716" i="220"/>
  <c r="I716" i="220"/>
  <c r="J715" i="220"/>
  <c r="I715" i="220"/>
  <c r="J2697" i="220"/>
  <c r="I2697" i="220"/>
  <c r="J2696" i="220"/>
  <c r="I2696" i="220"/>
  <c r="J2695" i="220"/>
  <c r="I2695" i="220"/>
  <c r="J2694" i="220"/>
  <c r="I2694" i="220"/>
  <c r="J2693" i="220"/>
  <c r="I2693" i="220"/>
  <c r="J2692" i="220"/>
  <c r="I2692" i="220"/>
  <c r="J2691" i="220"/>
  <c r="I2691" i="220"/>
  <c r="J2690" i="220"/>
  <c r="I2690" i="220"/>
  <c r="J2689" i="220"/>
  <c r="I2689" i="220"/>
  <c r="J2688" i="220"/>
  <c r="I2688" i="220"/>
  <c r="J2687" i="220"/>
  <c r="I2687" i="220"/>
  <c r="J2686" i="220"/>
  <c r="I2686" i="220"/>
  <c r="J2685" i="220"/>
  <c r="I2685" i="220"/>
  <c r="J2684" i="220"/>
  <c r="I2684" i="220"/>
  <c r="J2683" i="220"/>
  <c r="I2683" i="220"/>
  <c r="J2682" i="220"/>
  <c r="I2682" i="220"/>
  <c r="J2681" i="220"/>
  <c r="I2681" i="220"/>
  <c r="J2680" i="220"/>
  <c r="I2680" i="220"/>
  <c r="J2679" i="220"/>
  <c r="I2679" i="220"/>
  <c r="J2678" i="220"/>
  <c r="I2678" i="220"/>
  <c r="J2677" i="220"/>
  <c r="I2677" i="220"/>
  <c r="J2675" i="220"/>
  <c r="I2675" i="220"/>
  <c r="J2674" i="220"/>
  <c r="I2674" i="220"/>
  <c r="J2673" i="220"/>
  <c r="I2673" i="220"/>
  <c r="J2666" i="220"/>
  <c r="I2666" i="220"/>
  <c r="J2665" i="220"/>
  <c r="I2665" i="220"/>
  <c r="J2664" i="220"/>
  <c r="I2664" i="220"/>
  <c r="J2663" i="220"/>
  <c r="I2663" i="220"/>
  <c r="J2662" i="220"/>
  <c r="I2662" i="220"/>
  <c r="J2661" i="220"/>
  <c r="I2661" i="220"/>
  <c r="J2660" i="220"/>
  <c r="I2660" i="220"/>
  <c r="J2659" i="220"/>
  <c r="I2659" i="220"/>
  <c r="J2658" i="220"/>
  <c r="I2658" i="220"/>
  <c r="J2657" i="220"/>
  <c r="I2657" i="220"/>
  <c r="J2656" i="220"/>
  <c r="I2656" i="220"/>
  <c r="J2655" i="220"/>
  <c r="I2655" i="220"/>
  <c r="J2654" i="220"/>
  <c r="I2654" i="220"/>
  <c r="J2653" i="220"/>
  <c r="I2653" i="220"/>
  <c r="J2652" i="220"/>
  <c r="I2652" i="220"/>
  <c r="J2651" i="220"/>
  <c r="I2651" i="220"/>
  <c r="J2650" i="220"/>
  <c r="I2650" i="220"/>
  <c r="J2649" i="220"/>
  <c r="I2649" i="220"/>
  <c r="J2648" i="220"/>
  <c r="I2648" i="220"/>
  <c r="J2647" i="220"/>
  <c r="I2647" i="220"/>
  <c r="J2646" i="220"/>
  <c r="I2646" i="220"/>
  <c r="J2645" i="220"/>
  <c r="I2645" i="220"/>
  <c r="J2644" i="220"/>
  <c r="I2644" i="220"/>
  <c r="J2643" i="220"/>
  <c r="I2643" i="220"/>
  <c r="J2642" i="220"/>
  <c r="I2642" i="220"/>
  <c r="J2641" i="220"/>
  <c r="I2641" i="220"/>
  <c r="J2640" i="220"/>
  <c r="I2640" i="220"/>
  <c r="J2639" i="220"/>
  <c r="I2639" i="220"/>
  <c r="J2638" i="220"/>
  <c r="I2638" i="220"/>
  <c r="J2637" i="220"/>
  <c r="I2637" i="220"/>
  <c r="J2636" i="220"/>
  <c r="I2636" i="220"/>
  <c r="J2635" i="220"/>
  <c r="I2635" i="220"/>
  <c r="J2634" i="220"/>
  <c r="I2634" i="220"/>
  <c r="J2633" i="220"/>
  <c r="I2633" i="220"/>
  <c r="J2632" i="220"/>
  <c r="I2632" i="220"/>
  <c r="J2631" i="220"/>
  <c r="I2631" i="220"/>
  <c r="J2630" i="220"/>
  <c r="I2630" i="220"/>
  <c r="J2629" i="220"/>
  <c r="I2629" i="220"/>
  <c r="J2628" i="220"/>
  <c r="I2628" i="220"/>
  <c r="J2627" i="220"/>
  <c r="I2627" i="220"/>
  <c r="J2626" i="220"/>
  <c r="I2626" i="220"/>
  <c r="J2625" i="220"/>
  <c r="I2625" i="220"/>
  <c r="J2624" i="220"/>
  <c r="I2624" i="220"/>
  <c r="J2623" i="220"/>
  <c r="I2623" i="220"/>
  <c r="J2622" i="220"/>
  <c r="I2622" i="220"/>
  <c r="J2621" i="220"/>
  <c r="I2621" i="220"/>
  <c r="J2615" i="220"/>
  <c r="I2615" i="220"/>
  <c r="J2614" i="220"/>
  <c r="I2614" i="220"/>
  <c r="J2613" i="220"/>
  <c r="I2613" i="220"/>
  <c r="J2612" i="220"/>
  <c r="I2612" i="220"/>
  <c r="J2611" i="220"/>
  <c r="I2611" i="220"/>
  <c r="J2610" i="220"/>
  <c r="I2610" i="220"/>
  <c r="J2609" i="220"/>
  <c r="I2609" i="220"/>
  <c r="J2608" i="220"/>
  <c r="I2608" i="220"/>
  <c r="J2607" i="220"/>
  <c r="I2607" i="220"/>
  <c r="J2606" i="220"/>
  <c r="I2606" i="220"/>
  <c r="J2605" i="220"/>
  <c r="I2605" i="220"/>
  <c r="J2604" i="220"/>
  <c r="I2604" i="220"/>
  <c r="J2603" i="220"/>
  <c r="I2603" i="220"/>
  <c r="J2602" i="220"/>
  <c r="I2602" i="220"/>
  <c r="J2601" i="220"/>
  <c r="I2601" i="220"/>
  <c r="J2600" i="220"/>
  <c r="I2600" i="220"/>
  <c r="J2599" i="220"/>
  <c r="I2599" i="220"/>
  <c r="J2598" i="220"/>
  <c r="I2598" i="220"/>
  <c r="J2597" i="220"/>
  <c r="I2597" i="220"/>
  <c r="J2596" i="220"/>
  <c r="I2596" i="220"/>
  <c r="J2595" i="220"/>
  <c r="I2595" i="220"/>
  <c r="J2594" i="220"/>
  <c r="I2594" i="220"/>
  <c r="J2593" i="220"/>
  <c r="I2593" i="220"/>
  <c r="J2592" i="220"/>
  <c r="I2592" i="220"/>
  <c r="J2591" i="220"/>
  <c r="I2591" i="220"/>
  <c r="J2590" i="220"/>
  <c r="I2590" i="220"/>
  <c r="J2589" i="220"/>
  <c r="I2589" i="220"/>
  <c r="J2588" i="220"/>
  <c r="I2588" i="220"/>
  <c r="J2587" i="220"/>
  <c r="I2587" i="220"/>
  <c r="J2586" i="220"/>
  <c r="I2586" i="220"/>
  <c r="J2585" i="220"/>
  <c r="I2585" i="220"/>
  <c r="J2584" i="220"/>
  <c r="I2584" i="220"/>
  <c r="J2583" i="220"/>
  <c r="I2583" i="220"/>
  <c r="J2582" i="220"/>
  <c r="I2582" i="220"/>
  <c r="J2581" i="220"/>
  <c r="I2581" i="220"/>
  <c r="J2580" i="220"/>
  <c r="I2580" i="220"/>
  <c r="J2579" i="220"/>
  <c r="I2579" i="220"/>
  <c r="J2578" i="220"/>
  <c r="I2578" i="220"/>
  <c r="J2577" i="220"/>
  <c r="I2577" i="220"/>
  <c r="J2576" i="220"/>
  <c r="I2576" i="220"/>
  <c r="J2575" i="220"/>
  <c r="I2575" i="220"/>
  <c r="J2574" i="220"/>
  <c r="I2574" i="220"/>
  <c r="J2573" i="220"/>
  <c r="I2573" i="220"/>
  <c r="J2572" i="220"/>
  <c r="I2572" i="220"/>
  <c r="J2571" i="220"/>
  <c r="I2571" i="220"/>
  <c r="J2570" i="220"/>
  <c r="I2570" i="220"/>
  <c r="J2569" i="220"/>
  <c r="I2569" i="220"/>
  <c r="J2568" i="220"/>
  <c r="I2568" i="220"/>
  <c r="J2567" i="220"/>
  <c r="I2567" i="220"/>
  <c r="J2566" i="220"/>
  <c r="I2566" i="220"/>
  <c r="J2565" i="220"/>
  <c r="I2565" i="220"/>
  <c r="J2564" i="220"/>
  <c r="I2564" i="220"/>
  <c r="J2563" i="220"/>
  <c r="I2563" i="220"/>
  <c r="J2562" i="220"/>
  <c r="I2562" i="220"/>
  <c r="J2561" i="220"/>
  <c r="I2561" i="220"/>
  <c r="J2560" i="220"/>
  <c r="I2560" i="220"/>
  <c r="J2559" i="220"/>
  <c r="I2559" i="220"/>
  <c r="J2558" i="220"/>
  <c r="I2558" i="220"/>
  <c r="J2557" i="220"/>
  <c r="I2557" i="220"/>
  <c r="J2556" i="220"/>
  <c r="I2556" i="220"/>
  <c r="J2555" i="220"/>
  <c r="I2555" i="220"/>
  <c r="J2554" i="220"/>
  <c r="I2554" i="220"/>
  <c r="J2553" i="220"/>
  <c r="I2553" i="220"/>
  <c r="J2552" i="220"/>
  <c r="I2552" i="220"/>
  <c r="J2551" i="220"/>
  <c r="I2551" i="220"/>
  <c r="J2550" i="220"/>
  <c r="I2550" i="220"/>
  <c r="J2549" i="220"/>
  <c r="I2549" i="220"/>
  <c r="J2548" i="220"/>
  <c r="I2548" i="220"/>
  <c r="J2547" i="220"/>
  <c r="I2547" i="220"/>
  <c r="J2546" i="220"/>
  <c r="I2546" i="220"/>
  <c r="J2545" i="220"/>
  <c r="I2545" i="220"/>
  <c r="J2544" i="220"/>
  <c r="I2544" i="220"/>
  <c r="J2543" i="220"/>
  <c r="I2543" i="220"/>
  <c r="J2542" i="220"/>
  <c r="I2542" i="220"/>
  <c r="J2541" i="220"/>
  <c r="I2541" i="220"/>
  <c r="J2540" i="220"/>
  <c r="I2540" i="220"/>
  <c r="J2539" i="220"/>
  <c r="I2539" i="220"/>
  <c r="J2538" i="220"/>
  <c r="I2538" i="220"/>
  <c r="J2537" i="220"/>
  <c r="I2537" i="220"/>
  <c r="J2536" i="220"/>
  <c r="I2536" i="220"/>
  <c r="J2535" i="220"/>
  <c r="I2535" i="220"/>
  <c r="J2534" i="220"/>
  <c r="I2534" i="220"/>
  <c r="J2533" i="220"/>
  <c r="I2533" i="220"/>
  <c r="J2532" i="220"/>
  <c r="I2532" i="220"/>
  <c r="J2531" i="220"/>
  <c r="I2531" i="220"/>
  <c r="J2530" i="220"/>
  <c r="I2530" i="220"/>
  <c r="J2529" i="220"/>
  <c r="I2529" i="220"/>
  <c r="J2528" i="220"/>
  <c r="I2528" i="220"/>
  <c r="J2527" i="220"/>
  <c r="I2527" i="220"/>
  <c r="J2526" i="220"/>
  <c r="I2526" i="220"/>
  <c r="J2525" i="220"/>
  <c r="I2525" i="220"/>
  <c r="J2524" i="220"/>
  <c r="I2524" i="220"/>
  <c r="J2523" i="220"/>
  <c r="I2523" i="220"/>
  <c r="J2522" i="220"/>
  <c r="I2522" i="220"/>
  <c r="J2519" i="220"/>
  <c r="I2519" i="220"/>
  <c r="J2518" i="220"/>
  <c r="I2518" i="220"/>
  <c r="J2517" i="220"/>
  <c r="I2517" i="220"/>
  <c r="J2516" i="220"/>
  <c r="I2516" i="220"/>
  <c r="J2515" i="220"/>
  <c r="I2515" i="220"/>
  <c r="J2514" i="220"/>
  <c r="I2514" i="220"/>
  <c r="J2513" i="220"/>
  <c r="I2513" i="220"/>
  <c r="J2512" i="220"/>
  <c r="I2512" i="220"/>
  <c r="J2511" i="220"/>
  <c r="I2511" i="220"/>
  <c r="J2510" i="220"/>
  <c r="I2510" i="220"/>
  <c r="J2509" i="220"/>
  <c r="I2509" i="220"/>
  <c r="J2508" i="220"/>
  <c r="I2508" i="220"/>
  <c r="J2507" i="220"/>
  <c r="I2507" i="220"/>
  <c r="J2506" i="220"/>
  <c r="I2506" i="220"/>
  <c r="J2505" i="220"/>
  <c r="I2505" i="220"/>
  <c r="J2504" i="220"/>
  <c r="I2504" i="220"/>
  <c r="J2503" i="220"/>
  <c r="I2503" i="220"/>
  <c r="J2502" i="220"/>
  <c r="I2502" i="220"/>
  <c r="J2501" i="220"/>
  <c r="I2501" i="220"/>
  <c r="J2500" i="220"/>
  <c r="I2500" i="220"/>
  <c r="J2499" i="220"/>
  <c r="I2499" i="220"/>
  <c r="J2498" i="220"/>
  <c r="I2498" i="220"/>
  <c r="J2497" i="220"/>
  <c r="I2497" i="220"/>
  <c r="J2496" i="220"/>
  <c r="I2496" i="220"/>
  <c r="J2495" i="220"/>
  <c r="I2495" i="220"/>
  <c r="J2494" i="220"/>
  <c r="I2494" i="220"/>
  <c r="J2493" i="220"/>
  <c r="I2493" i="220"/>
  <c r="J2492" i="220"/>
  <c r="I2492" i="220"/>
  <c r="J2491" i="220"/>
  <c r="I2491" i="220"/>
  <c r="J2490" i="220"/>
  <c r="I2490" i="220"/>
  <c r="J2489" i="220"/>
  <c r="I2489" i="220"/>
  <c r="J2488" i="220"/>
  <c r="I2488" i="220"/>
  <c r="J2487" i="220"/>
  <c r="I2487" i="220"/>
  <c r="J2486" i="220"/>
  <c r="I2486" i="220"/>
  <c r="J2485" i="220"/>
  <c r="I2485" i="220"/>
  <c r="J2484" i="220"/>
  <c r="I2484" i="220"/>
  <c r="J2483" i="220"/>
  <c r="I2483" i="220"/>
  <c r="J2482" i="220"/>
  <c r="I2482" i="220"/>
  <c r="J2481" i="220"/>
  <c r="I2481" i="220"/>
  <c r="J2480" i="220"/>
  <c r="I2480" i="220"/>
  <c r="J2479" i="220"/>
  <c r="I2479" i="220"/>
  <c r="J2478" i="220"/>
  <c r="I2478" i="220"/>
  <c r="J2477" i="220"/>
  <c r="I2477" i="220"/>
  <c r="J2476" i="220"/>
  <c r="I2476" i="220"/>
  <c r="J2475" i="220"/>
  <c r="I2475" i="220"/>
  <c r="J2474" i="220"/>
  <c r="I2474" i="220"/>
  <c r="J2473" i="220"/>
  <c r="I2473" i="220"/>
  <c r="J2472" i="220"/>
  <c r="I2472" i="220"/>
  <c r="J2471" i="220"/>
  <c r="I2471" i="220"/>
  <c r="J2470" i="220"/>
  <c r="I2470" i="220"/>
  <c r="J2469" i="220"/>
  <c r="I2469" i="220"/>
  <c r="J2468" i="220"/>
  <c r="I2468" i="220"/>
  <c r="J2467" i="220"/>
  <c r="I2467" i="220"/>
  <c r="J2466" i="220"/>
  <c r="I2466" i="220"/>
  <c r="J2465" i="220"/>
  <c r="I2465" i="220"/>
  <c r="J2464" i="220"/>
  <c r="I2464" i="220"/>
  <c r="J2463" i="220"/>
  <c r="I2463" i="220"/>
  <c r="J2462" i="220"/>
  <c r="I2462" i="220"/>
  <c r="J2461" i="220"/>
  <c r="I2461" i="220"/>
  <c r="J2460" i="220"/>
  <c r="I2460" i="220"/>
  <c r="J2459" i="220"/>
  <c r="I2459" i="220"/>
  <c r="J2458" i="220"/>
  <c r="I2458" i="220"/>
  <c r="J2457" i="220"/>
  <c r="I2457" i="220"/>
  <c r="J2456" i="220"/>
  <c r="I2456" i="220"/>
  <c r="J2455" i="220"/>
  <c r="I2455" i="220"/>
  <c r="J2454" i="220"/>
  <c r="I2454" i="220"/>
  <c r="J2453" i="220"/>
  <c r="I2453" i="220"/>
  <c r="J2452" i="220"/>
  <c r="I2452" i="220"/>
  <c r="J2451" i="220"/>
  <c r="I2451" i="220"/>
  <c r="J2450" i="220"/>
  <c r="I2450" i="220"/>
  <c r="J2449" i="220"/>
  <c r="I2449" i="220"/>
  <c r="J2448" i="220"/>
  <c r="I2448" i="220"/>
  <c r="J2447" i="220"/>
  <c r="I2447" i="220"/>
  <c r="J2446" i="220"/>
  <c r="I2446" i="220"/>
  <c r="J2445" i="220"/>
  <c r="I2445" i="220"/>
  <c r="J2444" i="220"/>
  <c r="I2444" i="220"/>
  <c r="J2443" i="220"/>
  <c r="I2443" i="220"/>
  <c r="J2442" i="220"/>
  <c r="I2442" i="220"/>
  <c r="J2441" i="220"/>
  <c r="I2441" i="220"/>
  <c r="J2440" i="220"/>
  <c r="I2440" i="220"/>
  <c r="J2439" i="220"/>
  <c r="I2439" i="220"/>
  <c r="J2438" i="220"/>
  <c r="I2438" i="220"/>
  <c r="J2437" i="220"/>
  <c r="I2437" i="220"/>
  <c r="J2436" i="220"/>
  <c r="I2436" i="220"/>
  <c r="J2435" i="220"/>
  <c r="I2435" i="220"/>
  <c r="J2434" i="220"/>
  <c r="I2434" i="220"/>
  <c r="J2433" i="220"/>
  <c r="I2433" i="220"/>
  <c r="J2432" i="220"/>
  <c r="I2432" i="220"/>
  <c r="J2431" i="220"/>
  <c r="I2431" i="220"/>
  <c r="J2430" i="220"/>
  <c r="I2430" i="220"/>
  <c r="J2429" i="220"/>
  <c r="I2429" i="220"/>
  <c r="J2428" i="220"/>
  <c r="I2428" i="220"/>
  <c r="J2427" i="220"/>
  <c r="I2427" i="220"/>
  <c r="J2426" i="220"/>
  <c r="I2426" i="220"/>
  <c r="J2425" i="220"/>
  <c r="I2425" i="220"/>
  <c r="J2424" i="220"/>
  <c r="I2424" i="220"/>
  <c r="J2423" i="220"/>
  <c r="I2423" i="220"/>
  <c r="J2422" i="220"/>
  <c r="I2422" i="220"/>
  <c r="J2421" i="220"/>
  <c r="I2421" i="220"/>
  <c r="J2420" i="220"/>
  <c r="I2420" i="220"/>
  <c r="J2419" i="220"/>
  <c r="I2419" i="220"/>
  <c r="J2418" i="220"/>
  <c r="I2418" i="220"/>
  <c r="J2417" i="220"/>
  <c r="I2417" i="220"/>
  <c r="J2416" i="220"/>
  <c r="I2416" i="220"/>
  <c r="J2415" i="220"/>
  <c r="I2415" i="220"/>
  <c r="J2414" i="220"/>
  <c r="I2414" i="220"/>
  <c r="J2413" i="220"/>
  <c r="I2413" i="220"/>
  <c r="J2412" i="220"/>
  <c r="I2412" i="220"/>
  <c r="J2411" i="220"/>
  <c r="I2411" i="220"/>
  <c r="J2410" i="220"/>
  <c r="I2410" i="220"/>
  <c r="J2409" i="220"/>
  <c r="I2409" i="220"/>
  <c r="J2408" i="220"/>
  <c r="I2408" i="220"/>
  <c r="J2407" i="220"/>
  <c r="I2407" i="220"/>
  <c r="J2406" i="220"/>
  <c r="I2406" i="220"/>
  <c r="J2405" i="220"/>
  <c r="I2405" i="220"/>
  <c r="J2404" i="220"/>
  <c r="I2404" i="220"/>
  <c r="J2403" i="220"/>
  <c r="I2403" i="220"/>
  <c r="J2402" i="220"/>
  <c r="I2402" i="220"/>
  <c r="J2401" i="220"/>
  <c r="I2401" i="220"/>
  <c r="J2400" i="220"/>
  <c r="I2400" i="220"/>
  <c r="J2399" i="220"/>
  <c r="I2399" i="220"/>
  <c r="J2398" i="220"/>
  <c r="I2398" i="220"/>
  <c r="J2397" i="220"/>
  <c r="I2397" i="220"/>
  <c r="J2396" i="220"/>
  <c r="I2396" i="220"/>
  <c r="J2395" i="220"/>
  <c r="I2395" i="220"/>
  <c r="J2394" i="220"/>
  <c r="I2394" i="220"/>
  <c r="J2393" i="220"/>
  <c r="I2393" i="220"/>
  <c r="J2392" i="220"/>
  <c r="I2392" i="220"/>
  <c r="J2391" i="220"/>
  <c r="I2391" i="220"/>
  <c r="J2390" i="220"/>
  <c r="I2390" i="220"/>
  <c r="J2389" i="220"/>
  <c r="I2389" i="220"/>
  <c r="J2388" i="220"/>
  <c r="I2388" i="220"/>
  <c r="J2387" i="220"/>
  <c r="I2387" i="220"/>
  <c r="J2386" i="220"/>
  <c r="I2386" i="220"/>
  <c r="J2385" i="220"/>
  <c r="I2385" i="220"/>
  <c r="J2384" i="220"/>
  <c r="I2384" i="220"/>
  <c r="J2383" i="220"/>
  <c r="I2383" i="220"/>
  <c r="J2382" i="220"/>
  <c r="I2382" i="220"/>
  <c r="J2381" i="220"/>
  <c r="I2381" i="220"/>
  <c r="J2376" i="220"/>
  <c r="I2376" i="220"/>
  <c r="J2375" i="220"/>
  <c r="I2375" i="220"/>
  <c r="J2374" i="220"/>
  <c r="I2374" i="220"/>
  <c r="J2373" i="220"/>
  <c r="I2373" i="220"/>
  <c r="J2372" i="220"/>
  <c r="I2372" i="220"/>
  <c r="J2371" i="220"/>
  <c r="I2371" i="220"/>
  <c r="J2370" i="220"/>
  <c r="I2370" i="220"/>
  <c r="J2369" i="220"/>
  <c r="I2369" i="220"/>
  <c r="J2368" i="220"/>
  <c r="I2368" i="220"/>
  <c r="J2367" i="220"/>
  <c r="I2367" i="220"/>
  <c r="J2366" i="220"/>
  <c r="I2366" i="220"/>
  <c r="J2365" i="220"/>
  <c r="I2365" i="220"/>
  <c r="J2364" i="220"/>
  <c r="I2364" i="220"/>
  <c r="J2363" i="220"/>
  <c r="I2363" i="220"/>
  <c r="J2362" i="220"/>
  <c r="I2362" i="220"/>
  <c r="J2361" i="220"/>
  <c r="I2361" i="220"/>
  <c r="J2360" i="220"/>
  <c r="I2360" i="220"/>
  <c r="J2359" i="220"/>
  <c r="I2359" i="220"/>
  <c r="J2358" i="220"/>
  <c r="I2358" i="220"/>
  <c r="J2357" i="220"/>
  <c r="I2357" i="220"/>
  <c r="J2356" i="220"/>
  <c r="I2356" i="220"/>
  <c r="J2355" i="220"/>
  <c r="I2355" i="220"/>
  <c r="J2354" i="220"/>
  <c r="I2354" i="220"/>
  <c r="J2353" i="220"/>
  <c r="I2353" i="220"/>
  <c r="J2352" i="220"/>
  <c r="I2352" i="220"/>
  <c r="J2351" i="220"/>
  <c r="I2351" i="220"/>
  <c r="J2350" i="220"/>
  <c r="I2350" i="220"/>
  <c r="J2349" i="220"/>
  <c r="I2349" i="220"/>
  <c r="J2348" i="220"/>
  <c r="I2348" i="220"/>
  <c r="J2347" i="220"/>
  <c r="I2347" i="220"/>
  <c r="J2346" i="220"/>
  <c r="I2346" i="220"/>
  <c r="J2345" i="220"/>
  <c r="I2345" i="220"/>
  <c r="J2344" i="220"/>
  <c r="I2344" i="220"/>
  <c r="J2343" i="220"/>
  <c r="I2343" i="220"/>
  <c r="J2342" i="220"/>
  <c r="I2342" i="220"/>
  <c r="J2339" i="220"/>
  <c r="I2339" i="220"/>
  <c r="J2338" i="220"/>
  <c r="I2338" i="220"/>
  <c r="J2337" i="220"/>
  <c r="I2337" i="220"/>
  <c r="J2336" i="220"/>
  <c r="I2336" i="220"/>
  <c r="J2335" i="220"/>
  <c r="I2335" i="220"/>
  <c r="J2334" i="220"/>
  <c r="I2334" i="220"/>
  <c r="J2333" i="220"/>
  <c r="I2333" i="220"/>
  <c r="J2332" i="220"/>
  <c r="I2332" i="220"/>
  <c r="J2331" i="220"/>
  <c r="I2331" i="220"/>
  <c r="J2330" i="220"/>
  <c r="I2330" i="220"/>
  <c r="J2329" i="220"/>
  <c r="I2329" i="220"/>
  <c r="J2328" i="220"/>
  <c r="I2328" i="220"/>
  <c r="J2327" i="220"/>
  <c r="I2327" i="220"/>
  <c r="J2326" i="220"/>
  <c r="I2326" i="220"/>
  <c r="J2325" i="220"/>
  <c r="I2325" i="220"/>
  <c r="J2324" i="220"/>
  <c r="I2324" i="220"/>
  <c r="J2323" i="220"/>
  <c r="I2323" i="220"/>
  <c r="J2322" i="220"/>
  <c r="I2322" i="220"/>
  <c r="J2321" i="220"/>
  <c r="I2321" i="220"/>
  <c r="J2320" i="220"/>
  <c r="I2320" i="220"/>
  <c r="J2319" i="220"/>
  <c r="I2319" i="220"/>
  <c r="J2318" i="220"/>
  <c r="I2318" i="220"/>
  <c r="J2317" i="220"/>
  <c r="I2317" i="220"/>
  <c r="J2316" i="220"/>
  <c r="I2316" i="220"/>
  <c r="J2315" i="220"/>
  <c r="I2315" i="220"/>
  <c r="J2314" i="220"/>
  <c r="I2314" i="220"/>
  <c r="J2313" i="220"/>
  <c r="I2313" i="220"/>
  <c r="J2312" i="220"/>
  <c r="I2312" i="220"/>
  <c r="J2311" i="220"/>
  <c r="I2311" i="220"/>
  <c r="J2310" i="220"/>
  <c r="I2310" i="220"/>
  <c r="J2309" i="220"/>
  <c r="I2309" i="220"/>
  <c r="J2308" i="220"/>
  <c r="I2308" i="220"/>
  <c r="J2307" i="220"/>
  <c r="I2307" i="220"/>
  <c r="J2306" i="220"/>
  <c r="I2306" i="220"/>
  <c r="J2305" i="220"/>
  <c r="I2305" i="220"/>
  <c r="J2304" i="220"/>
  <c r="I2304" i="220"/>
  <c r="J2303" i="220"/>
  <c r="I2303" i="220"/>
  <c r="J2302" i="220"/>
  <c r="I2302" i="220"/>
  <c r="J2301" i="220"/>
  <c r="I2301" i="220"/>
  <c r="J2300" i="220"/>
  <c r="I2300" i="220"/>
  <c r="J2299" i="220"/>
  <c r="I2299" i="220"/>
  <c r="J2298" i="220"/>
  <c r="I2298" i="220"/>
  <c r="J2297" i="220"/>
  <c r="I2297" i="220"/>
  <c r="J2296" i="220"/>
  <c r="I2296" i="220"/>
  <c r="J2295" i="220"/>
  <c r="I2295" i="220"/>
  <c r="J2294" i="220"/>
  <c r="I2294" i="220"/>
  <c r="J2293" i="220"/>
  <c r="I2293" i="220"/>
  <c r="J2288" i="220"/>
  <c r="I2288" i="220"/>
  <c r="J2287" i="220"/>
  <c r="I2287" i="220"/>
  <c r="J2286" i="220"/>
  <c r="I2286" i="220"/>
  <c r="J2285" i="220"/>
  <c r="I2285" i="220"/>
  <c r="J2284" i="220"/>
  <c r="I2284" i="220"/>
  <c r="J2283" i="220"/>
  <c r="I2283" i="220"/>
  <c r="J2282" i="220"/>
  <c r="I2282" i="220"/>
  <c r="J2281" i="220"/>
  <c r="I2281" i="220"/>
  <c r="J2280" i="220"/>
  <c r="I2280" i="220"/>
  <c r="J2279" i="220"/>
  <c r="I2279" i="220"/>
  <c r="J2278" i="220"/>
  <c r="I2278" i="220"/>
  <c r="J2277" i="220"/>
  <c r="I2277" i="220"/>
  <c r="J2276" i="220"/>
  <c r="I2276" i="220"/>
  <c r="J2275" i="220"/>
  <c r="I2275" i="220"/>
  <c r="J2274" i="220"/>
  <c r="I2274" i="220"/>
  <c r="J2273" i="220"/>
  <c r="I2273" i="220"/>
  <c r="J2272" i="220"/>
  <c r="I2272" i="220"/>
  <c r="J2271" i="220"/>
  <c r="I2271" i="220"/>
  <c r="J2270" i="220"/>
  <c r="I2270" i="220"/>
  <c r="J2269" i="220"/>
  <c r="I2269" i="220"/>
  <c r="J2268" i="220"/>
  <c r="I2268" i="220"/>
  <c r="J2267" i="220"/>
  <c r="I2267" i="220"/>
  <c r="J2266" i="220"/>
  <c r="I2266" i="220"/>
  <c r="J2265" i="220"/>
  <c r="I2265" i="220"/>
  <c r="J2264" i="220"/>
  <c r="I2264" i="220"/>
  <c r="J2263" i="220"/>
  <c r="I2263" i="220"/>
  <c r="J2262" i="220"/>
  <c r="I2262" i="220"/>
  <c r="J2261" i="220"/>
  <c r="I2261" i="220"/>
  <c r="J2260" i="220"/>
  <c r="I2260" i="220"/>
  <c r="J2259" i="220"/>
  <c r="I2259" i="220"/>
  <c r="J2258" i="220"/>
  <c r="I2258" i="220"/>
  <c r="J2257" i="220"/>
  <c r="I2257" i="220"/>
  <c r="J2256" i="220"/>
  <c r="I2256" i="220"/>
  <c r="J2255" i="220"/>
  <c r="I2255" i="220"/>
  <c r="J2254" i="220"/>
  <c r="I2254" i="220"/>
  <c r="J2253" i="220"/>
  <c r="I2253" i="220"/>
  <c r="J2252" i="220"/>
  <c r="I2252" i="220"/>
  <c r="J2251" i="220"/>
  <c r="I2251" i="220"/>
  <c r="J2250" i="220"/>
  <c r="I2250" i="220"/>
  <c r="J2249" i="220"/>
  <c r="I2249" i="220"/>
  <c r="J2248" i="220"/>
  <c r="I2248" i="220"/>
  <c r="J2247" i="220"/>
  <c r="I2247" i="220"/>
  <c r="J2246" i="220"/>
  <c r="I2246" i="220"/>
  <c r="J2245" i="220"/>
  <c r="I2245" i="220"/>
  <c r="J2244" i="220"/>
  <c r="I2244" i="220"/>
  <c r="J2243" i="220"/>
  <c r="I2243" i="220"/>
  <c r="J2242" i="220"/>
  <c r="I2242" i="220"/>
  <c r="J2241" i="220"/>
  <c r="I2241" i="220"/>
  <c r="J2240" i="220"/>
  <c r="I2240" i="220"/>
  <c r="J2238" i="220"/>
  <c r="I2238" i="220"/>
  <c r="J2237" i="220"/>
  <c r="I2237" i="220"/>
  <c r="J2236" i="220"/>
  <c r="I2236" i="220"/>
  <c r="J2235" i="220"/>
  <c r="I2235" i="220"/>
  <c r="J2234" i="220"/>
  <c r="I2234" i="220"/>
  <c r="J2233" i="220"/>
  <c r="I2233" i="220"/>
  <c r="J2232" i="220"/>
  <c r="I2232" i="220"/>
  <c r="J2231" i="220"/>
  <c r="I2231" i="220"/>
  <c r="J2230" i="220"/>
  <c r="I2230" i="220"/>
  <c r="J2229" i="220"/>
  <c r="I2229" i="220"/>
  <c r="J2228" i="220"/>
  <c r="I2228" i="220"/>
  <c r="J2227" i="220"/>
  <c r="I2227" i="220"/>
  <c r="J2226" i="220"/>
  <c r="I2226" i="220"/>
  <c r="J2225" i="220"/>
  <c r="I2225" i="220"/>
  <c r="J2224" i="220"/>
  <c r="I2224" i="220"/>
  <c r="J2223" i="220"/>
  <c r="I2223" i="220"/>
  <c r="J2222" i="220"/>
  <c r="I2222" i="220"/>
  <c r="J2221" i="220"/>
  <c r="I2221" i="220"/>
  <c r="J2220" i="220"/>
  <c r="I2220" i="220"/>
  <c r="J2219" i="220"/>
  <c r="I2219" i="220"/>
  <c r="J2218" i="220"/>
  <c r="I2218" i="220"/>
  <c r="J2217" i="220"/>
  <c r="I2217" i="220"/>
  <c r="J2216" i="220"/>
  <c r="I2216" i="220"/>
  <c r="J2215" i="220"/>
  <c r="I2215" i="220"/>
  <c r="J2214" i="220"/>
  <c r="I2214" i="220"/>
  <c r="J2213" i="220"/>
  <c r="I2213" i="220"/>
  <c r="J2212" i="220"/>
  <c r="I2212" i="220"/>
  <c r="J2211" i="220"/>
  <c r="I2211" i="220"/>
  <c r="J2210" i="220"/>
  <c r="I2210" i="220"/>
  <c r="J2209" i="220"/>
  <c r="I2209" i="220"/>
  <c r="J2208" i="220"/>
  <c r="I2208" i="220"/>
  <c r="J2207" i="220"/>
  <c r="I2207" i="220"/>
  <c r="J2206" i="220"/>
  <c r="I2206" i="220"/>
  <c r="J2205" i="220"/>
  <c r="I2205" i="220"/>
  <c r="J2204" i="220"/>
  <c r="I2204" i="220"/>
  <c r="J2203" i="220"/>
  <c r="I2203" i="220"/>
  <c r="J2202" i="220"/>
  <c r="I2202" i="220"/>
  <c r="J2201" i="220"/>
  <c r="I2201" i="220"/>
  <c r="J2200" i="220"/>
  <c r="I2200" i="220"/>
  <c r="J2199" i="220"/>
  <c r="I2199" i="220"/>
  <c r="J2198" i="220"/>
  <c r="I2198" i="220"/>
  <c r="J2197" i="220"/>
  <c r="I2197" i="220"/>
  <c r="J2196" i="220"/>
  <c r="I2196" i="220"/>
  <c r="J2195" i="220"/>
  <c r="I2195" i="220"/>
  <c r="J2194" i="220"/>
  <c r="I2194" i="220"/>
  <c r="J2193" i="220"/>
  <c r="I2193" i="220"/>
  <c r="J2192" i="220"/>
  <c r="I2192" i="220"/>
  <c r="J2191" i="220"/>
  <c r="I2191" i="220"/>
  <c r="J2190" i="220"/>
  <c r="I2190" i="220"/>
  <c r="J2189" i="220"/>
  <c r="I2189" i="220"/>
  <c r="J2188" i="220"/>
  <c r="I2188" i="220"/>
  <c r="J2187" i="220"/>
  <c r="I2187" i="220"/>
  <c r="J2186" i="220"/>
  <c r="I2186" i="220"/>
  <c r="J2185" i="220"/>
  <c r="I2185" i="220"/>
  <c r="J2184" i="220"/>
  <c r="I2184" i="220"/>
  <c r="J2183" i="220"/>
  <c r="I2183" i="220"/>
  <c r="J2182" i="220"/>
  <c r="I2182" i="220"/>
  <c r="J2181" i="220"/>
  <c r="I2181" i="220"/>
  <c r="J2180" i="220"/>
  <c r="I2180" i="220"/>
  <c r="J2179" i="220"/>
  <c r="I2179" i="220"/>
  <c r="J2178" i="220"/>
  <c r="I2178" i="220"/>
  <c r="J2177" i="220"/>
  <c r="I2177" i="220"/>
  <c r="J2176" i="220"/>
  <c r="I2176" i="220"/>
  <c r="J2175" i="220"/>
  <c r="I2175" i="220"/>
  <c r="J2174" i="220"/>
  <c r="I2174" i="220"/>
  <c r="J2173" i="220"/>
  <c r="I2173" i="220"/>
  <c r="J2172" i="220"/>
  <c r="I2172" i="220"/>
  <c r="J2171" i="220"/>
  <c r="I2171" i="220"/>
  <c r="J2170" i="220"/>
  <c r="I2170" i="220"/>
  <c r="J2169" i="220"/>
  <c r="I2169" i="220"/>
  <c r="J2168" i="220"/>
  <c r="I2168" i="220"/>
  <c r="J2167" i="220"/>
  <c r="I2167" i="220"/>
  <c r="J2166" i="220"/>
  <c r="I2166" i="220"/>
  <c r="J2165" i="220"/>
  <c r="I2165" i="220"/>
  <c r="J2164" i="220"/>
  <c r="I2164" i="220"/>
  <c r="J2163" i="220"/>
  <c r="I2163" i="220"/>
  <c r="J2162" i="220"/>
  <c r="I2162" i="220"/>
  <c r="J2161" i="220"/>
  <c r="I2161" i="220"/>
  <c r="J2160" i="220"/>
  <c r="I2160" i="220"/>
  <c r="J2159" i="220"/>
  <c r="I2159" i="220"/>
  <c r="J2158" i="220"/>
  <c r="I2158" i="220"/>
  <c r="J2157" i="220"/>
  <c r="I2157" i="220"/>
  <c r="J2156" i="220"/>
  <c r="I2156" i="220"/>
  <c r="J2155" i="220"/>
  <c r="I2155" i="220"/>
  <c r="J2154" i="220"/>
  <c r="I2154" i="220"/>
  <c r="J2153" i="220"/>
  <c r="I2153" i="220"/>
  <c r="J2152" i="220"/>
  <c r="I2152" i="220"/>
  <c r="J2151" i="220"/>
  <c r="I2151" i="220"/>
  <c r="J2150" i="220"/>
  <c r="I2150" i="220"/>
  <c r="J2149" i="220"/>
  <c r="I2149" i="220"/>
  <c r="J2148" i="220"/>
  <c r="I2148" i="220"/>
  <c r="J2147" i="220"/>
  <c r="I2147" i="220"/>
  <c r="J2146" i="220"/>
  <c r="I2146" i="220"/>
  <c r="J2145" i="220"/>
  <c r="I2145" i="220"/>
  <c r="J2144" i="220"/>
  <c r="I2144" i="220"/>
  <c r="J2143" i="220"/>
  <c r="I2143" i="220"/>
  <c r="J2142" i="220"/>
  <c r="I2142" i="220"/>
  <c r="J2141" i="220"/>
  <c r="I2141" i="220"/>
  <c r="J2140" i="220"/>
  <c r="I2140" i="220"/>
  <c r="J2139" i="220"/>
  <c r="I2139" i="220"/>
  <c r="J2138" i="220"/>
  <c r="I2138" i="220"/>
  <c r="J2137" i="220"/>
  <c r="I2137" i="220"/>
  <c r="J2136" i="220"/>
  <c r="I2136" i="220"/>
  <c r="J2135" i="220"/>
  <c r="I2135" i="220"/>
  <c r="J2134" i="220"/>
  <c r="I2134" i="220"/>
  <c r="J2133" i="220"/>
  <c r="I2133" i="220"/>
  <c r="J2123" i="220"/>
  <c r="I2123" i="220"/>
  <c r="J2122" i="220"/>
  <c r="I2122" i="220"/>
  <c r="J2121" i="220"/>
  <c r="I2121" i="220"/>
  <c r="J2120" i="220"/>
  <c r="I2120" i="220"/>
  <c r="J2119" i="220"/>
  <c r="I2119" i="220"/>
  <c r="J2118" i="220"/>
  <c r="I2118" i="220"/>
  <c r="J2117" i="220"/>
  <c r="I2117" i="220"/>
  <c r="J2116" i="220"/>
  <c r="I2116" i="220"/>
  <c r="J2115" i="220"/>
  <c r="I2115" i="220"/>
  <c r="J2114" i="220"/>
  <c r="I2114" i="220"/>
  <c r="J2113" i="220"/>
  <c r="I2113" i="220"/>
  <c r="J2112" i="220"/>
  <c r="I2112" i="220"/>
  <c r="J2111" i="220"/>
  <c r="I2111" i="220"/>
  <c r="J2110" i="220"/>
  <c r="I2110" i="220"/>
  <c r="J2109" i="220"/>
  <c r="I2109" i="220"/>
  <c r="J2108" i="220"/>
  <c r="I2108" i="220"/>
  <c r="J2107" i="220"/>
  <c r="I2107" i="220"/>
  <c r="J2106" i="220"/>
  <c r="I2106" i="220"/>
  <c r="J2105" i="220"/>
  <c r="I2105" i="220"/>
  <c r="J2104" i="220"/>
  <c r="I2104" i="220"/>
  <c r="J2103" i="220"/>
  <c r="I2103" i="220"/>
  <c r="J2102" i="220"/>
  <c r="I2102" i="220"/>
  <c r="J2101" i="220"/>
  <c r="I2101" i="220"/>
  <c r="J2100" i="220"/>
  <c r="I2100" i="220"/>
  <c r="J2099" i="220"/>
  <c r="I2099" i="220"/>
  <c r="J2098" i="220"/>
  <c r="I2098" i="220"/>
  <c r="J2097" i="220"/>
  <c r="I2097" i="220"/>
  <c r="J2096" i="220"/>
  <c r="I2096" i="220"/>
  <c r="J2095" i="220"/>
  <c r="I2095" i="220"/>
  <c r="J2094" i="220"/>
  <c r="I2094" i="220"/>
  <c r="J2093" i="220"/>
  <c r="I2093" i="220"/>
  <c r="J2092" i="220"/>
  <c r="I2092" i="220"/>
  <c r="J2091" i="220"/>
  <c r="I2091" i="220"/>
  <c r="J2090" i="220"/>
  <c r="I2090" i="220"/>
  <c r="J2089" i="220"/>
  <c r="I2089" i="220"/>
  <c r="J2088" i="220"/>
  <c r="I2088" i="220"/>
  <c r="J2087" i="220"/>
  <c r="I2087" i="220"/>
  <c r="J2086" i="220"/>
  <c r="I2086" i="220"/>
  <c r="J2085" i="220"/>
  <c r="I2085" i="220"/>
  <c r="J2084" i="220"/>
  <c r="I2084" i="220"/>
  <c r="J2083" i="220"/>
  <c r="I2083" i="220"/>
  <c r="J2082" i="220"/>
  <c r="I2082" i="220"/>
  <c r="J2081" i="220"/>
  <c r="I2081" i="220"/>
  <c r="J2080" i="220"/>
  <c r="I2080" i="220"/>
  <c r="J2079" i="220"/>
  <c r="I2079" i="220"/>
  <c r="J2078" i="220"/>
  <c r="I2078" i="220"/>
  <c r="J2077" i="220"/>
  <c r="I2077" i="220"/>
  <c r="J2076" i="220"/>
  <c r="I2076" i="220"/>
  <c r="J2075" i="220"/>
  <c r="I2075" i="220"/>
  <c r="J2074" i="220"/>
  <c r="I2074" i="220"/>
  <c r="J2073" i="220"/>
  <c r="I2073" i="220"/>
  <c r="J2072" i="220"/>
  <c r="I2072" i="220"/>
  <c r="J2071" i="220"/>
  <c r="I2071" i="220"/>
  <c r="J2070" i="220"/>
  <c r="I2070" i="220"/>
  <c r="J2069" i="220"/>
  <c r="I2069" i="220"/>
  <c r="J2068" i="220"/>
  <c r="I2068" i="220"/>
  <c r="J2067" i="220"/>
  <c r="I2067" i="220"/>
  <c r="J2066" i="220"/>
  <c r="I2066" i="220"/>
  <c r="J2065" i="220"/>
  <c r="I2065" i="220"/>
  <c r="J2064" i="220"/>
  <c r="I2064" i="220"/>
  <c r="J2063" i="220"/>
  <c r="I2063" i="220"/>
  <c r="J2062" i="220"/>
  <c r="I2062" i="220"/>
  <c r="J2061" i="220"/>
  <c r="I2061" i="220"/>
  <c r="J2060" i="220"/>
  <c r="I2060" i="220"/>
  <c r="J2059" i="220"/>
  <c r="I2059" i="220"/>
  <c r="J2058" i="220"/>
  <c r="I2058" i="220"/>
  <c r="J2057" i="220"/>
  <c r="I2057" i="220"/>
  <c r="J2056" i="220"/>
  <c r="I2056" i="220"/>
  <c r="J2055" i="220"/>
  <c r="I2055" i="220"/>
  <c r="J2054" i="220"/>
  <c r="I2054" i="220"/>
  <c r="J2053" i="220"/>
  <c r="I2053" i="220"/>
  <c r="J2052" i="220"/>
  <c r="I2052" i="220"/>
  <c r="J2051" i="220"/>
  <c r="I2051" i="220"/>
  <c r="J2050" i="220"/>
  <c r="I2050" i="220"/>
  <c r="J2049" i="220"/>
  <c r="I2049" i="220"/>
  <c r="J2048" i="220"/>
  <c r="I2048" i="220"/>
  <c r="J2047" i="220"/>
  <c r="I2047" i="220"/>
  <c r="J2046" i="220"/>
  <c r="I2046" i="220"/>
  <c r="J2045" i="220"/>
  <c r="I2045" i="220"/>
  <c r="J2044" i="220"/>
  <c r="I2044" i="220"/>
  <c r="J2043" i="220"/>
  <c r="I2043" i="220"/>
  <c r="J2042" i="220"/>
  <c r="I2042" i="220"/>
  <c r="J2041" i="220"/>
  <c r="I2041" i="220"/>
  <c r="J2038" i="220"/>
  <c r="I2038" i="220"/>
  <c r="J2037" i="220"/>
  <c r="I2037" i="220"/>
  <c r="J2036" i="220"/>
  <c r="I2036" i="220"/>
  <c r="J2035" i="220"/>
  <c r="I2035" i="220"/>
  <c r="J2034" i="220"/>
  <c r="I2034" i="220"/>
  <c r="J2033" i="220"/>
  <c r="I2033" i="220"/>
  <c r="J2032" i="220"/>
  <c r="I2032" i="220"/>
  <c r="J2031" i="220"/>
  <c r="I2031" i="220"/>
  <c r="J2030" i="220"/>
  <c r="I2030" i="220"/>
  <c r="J2029" i="220"/>
  <c r="I2029" i="220"/>
  <c r="J2028" i="220"/>
  <c r="I2028" i="220"/>
  <c r="J2027" i="220"/>
  <c r="I2027" i="220"/>
  <c r="J2026" i="220"/>
  <c r="I2026" i="220"/>
  <c r="J2025" i="220"/>
  <c r="I2025" i="220"/>
  <c r="J2024" i="220"/>
  <c r="I2024" i="220"/>
  <c r="J2023" i="220"/>
  <c r="I2023" i="220"/>
  <c r="J2022" i="220"/>
  <c r="I2022" i="220"/>
  <c r="J2021" i="220"/>
  <c r="I2021" i="220"/>
  <c r="J2020" i="220"/>
  <c r="I2020" i="220"/>
  <c r="J2019" i="220"/>
  <c r="I2019" i="220"/>
  <c r="J2018" i="220"/>
  <c r="I2018" i="220"/>
  <c r="J2017" i="220"/>
  <c r="I2017" i="220"/>
  <c r="J2016" i="220"/>
  <c r="I2016" i="220"/>
  <c r="J2015" i="220"/>
  <c r="I2015" i="220"/>
  <c r="J2014" i="220"/>
  <c r="I2014" i="220"/>
  <c r="J2013" i="220"/>
  <c r="I2013" i="220"/>
  <c r="J2012" i="220"/>
  <c r="I2012" i="220"/>
  <c r="J2011" i="220"/>
  <c r="I2011" i="220"/>
  <c r="J2010" i="220"/>
  <c r="I2010" i="220"/>
  <c r="J2009" i="220"/>
  <c r="I2009" i="220"/>
  <c r="J2008" i="220"/>
  <c r="I2008" i="220"/>
  <c r="J2007" i="220"/>
  <c r="I2007" i="220"/>
  <c r="J2006" i="220"/>
  <c r="I2006" i="220"/>
  <c r="J2005" i="220"/>
  <c r="I2005" i="220"/>
  <c r="J2004" i="220"/>
  <c r="I2004" i="220"/>
  <c r="J2003" i="220"/>
  <c r="I2003" i="220"/>
  <c r="J2002" i="220"/>
  <c r="I2002" i="220"/>
  <c r="J2001" i="220"/>
  <c r="I2001" i="220"/>
  <c r="J2000" i="220"/>
  <c r="I2000" i="220"/>
  <c r="J1999" i="220"/>
  <c r="I1999" i="220"/>
  <c r="J1998" i="220"/>
  <c r="I1998" i="220"/>
  <c r="J1997" i="220"/>
  <c r="I1997" i="220"/>
  <c r="J1996" i="220"/>
  <c r="I1996" i="220"/>
  <c r="J1995" i="220"/>
  <c r="I1995" i="220"/>
  <c r="J1994" i="220"/>
  <c r="I1994" i="220"/>
  <c r="J1993" i="220"/>
  <c r="I1993" i="220"/>
  <c r="J1992" i="220"/>
  <c r="I1992" i="220"/>
  <c r="J1991" i="220"/>
  <c r="I1991" i="220"/>
  <c r="J1990" i="220"/>
  <c r="I1990" i="220"/>
  <c r="J1989" i="220"/>
  <c r="I1989" i="220"/>
  <c r="J1988" i="220"/>
  <c r="I1988" i="220"/>
  <c r="J1987" i="220"/>
  <c r="I1987" i="220"/>
  <c r="J1986" i="220"/>
  <c r="I1986" i="220"/>
  <c r="J1985" i="220"/>
  <c r="I1985" i="220"/>
  <c r="J1984" i="220"/>
  <c r="I1984" i="220"/>
  <c r="J1983" i="220"/>
  <c r="I1983" i="220"/>
  <c r="J1982" i="220"/>
  <c r="I1982" i="220"/>
  <c r="J1981" i="220"/>
  <c r="I1981" i="220"/>
  <c r="J1980" i="220"/>
  <c r="I1980" i="220"/>
  <c r="J1979" i="220"/>
  <c r="I1979" i="220"/>
  <c r="J1978" i="220"/>
  <c r="I1978" i="220"/>
  <c r="J1977" i="220"/>
  <c r="I1977" i="220"/>
  <c r="J1976" i="220"/>
  <c r="I1976" i="220"/>
  <c r="J1975" i="220"/>
  <c r="I1975" i="220"/>
  <c r="J1974" i="220"/>
  <c r="I1974" i="220"/>
  <c r="J1973" i="220"/>
  <c r="I1973" i="220"/>
  <c r="J1972" i="220"/>
  <c r="I1972" i="220"/>
  <c r="J1971" i="220"/>
  <c r="I1971" i="220"/>
  <c r="J1970" i="220"/>
  <c r="I1970" i="220"/>
  <c r="J1969" i="220"/>
  <c r="I1969" i="220"/>
  <c r="J1968" i="220"/>
  <c r="I1968" i="220"/>
  <c r="J1967" i="220"/>
  <c r="I1967" i="220"/>
  <c r="J1966" i="220"/>
  <c r="I1966" i="220"/>
  <c r="J1965" i="220"/>
  <c r="I1965" i="220"/>
  <c r="J1964" i="220"/>
  <c r="I1964" i="220"/>
  <c r="J1963" i="220"/>
  <c r="I1963" i="220"/>
  <c r="J1962" i="220"/>
  <c r="I1962" i="220"/>
  <c r="J1961" i="220"/>
  <c r="I1961" i="220"/>
  <c r="J1960" i="220"/>
  <c r="I1960" i="220"/>
  <c r="J1959" i="220"/>
  <c r="I1959" i="220"/>
  <c r="J1958" i="220"/>
  <c r="I1958" i="220"/>
  <c r="J1957" i="220"/>
  <c r="I1957" i="220"/>
  <c r="J1956" i="220"/>
  <c r="I1956" i="220"/>
  <c r="J1955" i="220"/>
  <c r="I1955" i="220"/>
  <c r="J1954" i="220"/>
  <c r="I1954" i="220"/>
  <c r="J1953" i="220"/>
  <c r="I1953" i="220"/>
  <c r="J1952" i="220"/>
  <c r="I1952" i="220"/>
  <c r="J1951" i="220"/>
  <c r="I1951" i="220"/>
  <c r="J1950" i="220"/>
  <c r="I1950" i="220"/>
  <c r="J1949" i="220"/>
  <c r="I1949" i="220"/>
  <c r="J1948" i="220"/>
  <c r="I1948" i="220"/>
  <c r="J1947" i="220"/>
  <c r="I1947" i="220"/>
  <c r="J1946" i="220"/>
  <c r="I1946" i="220"/>
  <c r="J1945" i="220"/>
  <c r="I1945" i="220"/>
  <c r="J1944" i="220"/>
  <c r="I1944" i="220"/>
  <c r="J1943" i="220"/>
  <c r="I1943" i="220"/>
  <c r="J1942" i="220"/>
  <c r="I1942" i="220"/>
  <c r="J1941" i="220"/>
  <c r="I1941" i="220"/>
  <c r="J1940" i="220"/>
  <c r="I1940" i="220"/>
  <c r="J1939" i="220"/>
  <c r="I1939" i="220"/>
  <c r="J1936" i="220"/>
  <c r="I1936" i="220"/>
  <c r="J1935" i="220"/>
  <c r="I1935" i="220"/>
  <c r="J1934" i="220"/>
  <c r="I1934" i="220"/>
  <c r="J1933" i="220"/>
  <c r="I1933" i="220"/>
  <c r="J1932" i="220"/>
  <c r="I1932" i="220"/>
  <c r="J1931" i="220"/>
  <c r="I1931" i="220"/>
  <c r="J1930" i="220"/>
  <c r="I1930" i="220"/>
  <c r="J1929" i="220"/>
  <c r="I1929" i="220"/>
  <c r="J1928" i="220"/>
  <c r="I1928" i="220"/>
  <c r="J1927" i="220"/>
  <c r="I1927" i="220"/>
  <c r="J1926" i="220"/>
  <c r="I1926" i="220"/>
  <c r="J1925" i="220"/>
  <c r="I1925" i="220"/>
  <c r="J1924" i="220"/>
  <c r="I1924" i="220"/>
  <c r="J1923" i="220"/>
  <c r="I1923" i="220"/>
  <c r="J1922" i="220"/>
  <c r="I1922" i="220"/>
  <c r="J1921" i="220"/>
  <c r="I1921" i="220"/>
  <c r="J1920" i="220"/>
  <c r="I1920" i="220"/>
  <c r="J1919" i="220"/>
  <c r="I1919" i="220"/>
  <c r="J1918" i="220"/>
  <c r="I1918" i="220"/>
  <c r="J1917" i="220"/>
  <c r="I1917" i="220"/>
  <c r="J1916" i="220"/>
  <c r="I1916" i="220"/>
  <c r="J1915" i="220"/>
  <c r="I1915" i="220"/>
  <c r="J1914" i="220"/>
  <c r="I1914" i="220"/>
  <c r="J1913" i="220"/>
  <c r="I1913" i="220"/>
  <c r="J1912" i="220"/>
  <c r="I1912" i="220"/>
  <c r="J1911" i="220"/>
  <c r="I1911" i="220"/>
  <c r="J1910" i="220"/>
  <c r="I1910" i="220"/>
  <c r="J1909" i="220"/>
  <c r="I1909" i="220"/>
  <c r="J1908" i="220"/>
  <c r="I1908" i="220"/>
  <c r="J1907" i="220"/>
  <c r="I1907" i="220"/>
  <c r="J1906" i="220"/>
  <c r="I1906" i="220"/>
  <c r="J1905" i="220"/>
  <c r="I1905" i="220"/>
  <c r="J1904" i="220"/>
  <c r="I1904" i="220"/>
  <c r="J1903" i="220"/>
  <c r="I1903" i="220"/>
  <c r="J1902" i="220"/>
  <c r="I1902" i="220"/>
  <c r="J1901" i="220"/>
  <c r="I1901" i="220"/>
  <c r="J1900" i="220"/>
  <c r="I1900" i="220"/>
  <c r="J1899" i="220"/>
  <c r="I1899" i="220"/>
  <c r="J1898" i="220"/>
  <c r="I1898" i="220"/>
  <c r="J1897" i="220"/>
  <c r="I1897" i="220"/>
  <c r="J1896" i="220"/>
  <c r="I1896" i="220"/>
  <c r="J1895" i="220"/>
  <c r="I1895" i="220"/>
  <c r="J1894" i="220"/>
  <c r="I1894" i="220"/>
  <c r="J1893" i="220"/>
  <c r="I1893" i="220"/>
  <c r="J1892" i="220"/>
  <c r="I1892" i="220"/>
  <c r="J1891" i="220"/>
  <c r="I1891" i="220"/>
  <c r="J1890" i="220"/>
  <c r="I1890" i="220"/>
  <c r="J1889" i="220"/>
  <c r="I1889" i="220"/>
  <c r="J1888" i="220"/>
  <c r="I1888" i="220"/>
  <c r="J1887" i="220"/>
  <c r="I1887" i="220"/>
  <c r="J1886" i="220"/>
  <c r="I1886" i="220"/>
  <c r="J1885" i="220"/>
  <c r="I1885" i="220"/>
  <c r="J1884" i="220"/>
  <c r="I1884" i="220"/>
  <c r="J1883" i="220"/>
  <c r="I1883" i="220"/>
  <c r="J1882" i="220"/>
  <c r="I1882" i="220"/>
  <c r="J1881" i="220"/>
  <c r="I1881" i="220"/>
  <c r="J1880" i="220"/>
  <c r="I1880" i="220"/>
  <c r="J1879" i="220"/>
  <c r="I1879" i="220"/>
  <c r="J1878" i="220"/>
  <c r="I1878" i="220"/>
  <c r="J1877" i="220"/>
  <c r="I1877" i="220"/>
  <c r="J1876" i="220"/>
  <c r="I1876" i="220"/>
  <c r="J1875" i="220"/>
  <c r="I1875" i="220"/>
  <c r="J1874" i="220"/>
  <c r="I1874" i="220"/>
  <c r="J1873" i="220"/>
  <c r="I1873" i="220"/>
  <c r="J1872" i="220"/>
  <c r="I1872" i="220"/>
  <c r="J1871" i="220"/>
  <c r="I1871" i="220"/>
  <c r="J1870" i="220"/>
  <c r="I1870" i="220"/>
  <c r="J1869" i="220"/>
  <c r="I1869" i="220"/>
  <c r="J1868" i="220"/>
  <c r="I1868" i="220"/>
  <c r="J1867" i="220"/>
  <c r="I1867" i="220"/>
  <c r="J1866" i="220"/>
  <c r="I1866" i="220"/>
  <c r="J1865" i="220"/>
  <c r="I1865" i="220"/>
  <c r="J1864" i="220"/>
  <c r="I1864" i="220"/>
  <c r="J1863" i="220"/>
  <c r="I1863" i="220"/>
  <c r="J1862" i="220"/>
  <c r="I1862" i="220"/>
  <c r="J1861" i="220"/>
  <c r="I1861" i="220"/>
  <c r="J1860" i="220"/>
  <c r="I1860" i="220"/>
  <c r="J1859" i="220"/>
  <c r="I1859" i="220"/>
  <c r="J1858" i="220"/>
  <c r="I1858" i="220"/>
  <c r="J1857" i="220"/>
  <c r="I1857" i="220"/>
  <c r="J1856" i="220"/>
  <c r="I1856" i="220"/>
  <c r="J1855" i="220"/>
  <c r="I1855" i="220"/>
  <c r="J1854" i="220"/>
  <c r="I1854" i="220"/>
  <c r="J1853" i="220"/>
  <c r="I1853" i="220"/>
  <c r="J1852" i="220"/>
  <c r="I1852" i="220"/>
  <c r="J1851" i="220"/>
  <c r="I1851" i="220"/>
  <c r="J1850" i="220"/>
  <c r="I1850" i="220"/>
  <c r="J1849" i="220"/>
  <c r="I1849" i="220"/>
  <c r="J1848" i="220"/>
  <c r="I1848" i="220"/>
  <c r="J1847" i="220"/>
  <c r="I1847" i="220"/>
  <c r="J1846" i="220"/>
  <c r="I1846" i="220"/>
  <c r="J1845" i="220"/>
  <c r="I1845" i="220"/>
  <c r="J1844" i="220"/>
  <c r="I1844" i="220"/>
  <c r="J1843" i="220"/>
  <c r="I1843" i="220"/>
  <c r="J1842" i="220"/>
  <c r="I1842" i="220"/>
  <c r="J1841" i="220"/>
  <c r="I1841" i="220"/>
  <c r="J1840" i="220"/>
  <c r="I1840" i="220"/>
  <c r="J1839" i="220"/>
  <c r="I1839" i="220"/>
  <c r="J1838" i="220"/>
  <c r="I1838" i="220"/>
  <c r="J1833" i="220"/>
  <c r="I1833" i="220"/>
  <c r="J1832" i="220"/>
  <c r="I1832" i="220"/>
  <c r="J1831" i="220"/>
  <c r="I1831" i="220"/>
  <c r="J1830" i="220"/>
  <c r="I1830" i="220"/>
  <c r="J1829" i="220"/>
  <c r="I1829" i="220"/>
  <c r="J1828" i="220"/>
  <c r="I1828" i="220"/>
  <c r="J1827" i="220"/>
  <c r="I1827" i="220"/>
  <c r="J1826" i="220"/>
  <c r="I1826" i="220"/>
  <c r="J1825" i="220"/>
  <c r="I1825" i="220"/>
  <c r="J1824" i="220"/>
  <c r="I1824" i="220"/>
  <c r="J1823" i="220"/>
  <c r="I1823" i="220"/>
  <c r="J1822" i="220"/>
  <c r="I1822" i="220"/>
  <c r="J1821" i="220"/>
  <c r="I1821" i="220"/>
  <c r="J1820" i="220"/>
  <c r="I1820" i="220"/>
  <c r="J1819" i="220"/>
  <c r="I1819" i="220"/>
  <c r="J1818" i="220"/>
  <c r="I1818" i="220"/>
  <c r="J1817" i="220"/>
  <c r="I1817" i="220"/>
  <c r="J1816" i="220"/>
  <c r="I1816" i="220"/>
  <c r="J1815" i="220"/>
  <c r="I1815" i="220"/>
  <c r="J1814" i="220"/>
  <c r="I1814" i="220"/>
  <c r="J1813" i="220"/>
  <c r="I1813" i="220"/>
  <c r="J1812" i="220"/>
  <c r="I1812" i="220"/>
  <c r="J1811" i="220"/>
  <c r="I1811" i="220"/>
  <c r="J1810" i="220"/>
  <c r="I1810" i="220"/>
  <c r="J1809" i="220"/>
  <c r="I1809" i="220"/>
  <c r="J1808" i="220"/>
  <c r="I1808" i="220"/>
  <c r="J1807" i="220"/>
  <c r="I1807" i="220"/>
  <c r="J1806" i="220"/>
  <c r="I1806" i="220"/>
  <c r="J1805" i="220"/>
  <c r="I1805" i="220"/>
  <c r="J1804" i="220"/>
  <c r="I1804" i="220"/>
  <c r="J1803" i="220"/>
  <c r="I1803" i="220"/>
  <c r="J1802" i="220"/>
  <c r="I1802" i="220"/>
  <c r="J1801" i="220"/>
  <c r="I1801" i="220"/>
  <c r="J1800" i="220"/>
  <c r="I1800" i="220"/>
  <c r="J1799" i="220"/>
  <c r="I1799" i="220"/>
  <c r="J1798" i="220"/>
  <c r="I1798" i="220"/>
  <c r="J1797" i="220"/>
  <c r="I1797" i="220"/>
  <c r="J1796" i="220"/>
  <c r="I1796" i="220"/>
  <c r="J1795" i="220"/>
  <c r="I1795" i="220"/>
  <c r="J1794" i="220"/>
  <c r="I1794" i="220"/>
  <c r="J1793" i="220"/>
  <c r="I1793" i="220"/>
  <c r="J1792" i="220"/>
  <c r="I1792" i="220"/>
  <c r="J1791" i="220"/>
  <c r="I1791" i="220"/>
  <c r="J1790" i="220"/>
  <c r="I1790" i="220"/>
  <c r="J1789" i="220"/>
  <c r="I1789" i="220"/>
  <c r="J1788" i="220"/>
  <c r="I1788" i="220"/>
  <c r="J1787" i="220"/>
  <c r="I1787" i="220"/>
  <c r="J1786" i="220"/>
  <c r="I1786" i="220"/>
  <c r="J1785" i="220"/>
  <c r="I1785" i="220"/>
  <c r="J1784" i="220"/>
  <c r="I1784" i="220"/>
  <c r="J1783" i="220"/>
  <c r="I1783" i="220"/>
  <c r="J1782" i="220"/>
  <c r="I1782" i="220"/>
  <c r="J1781" i="220"/>
  <c r="I1781" i="220"/>
  <c r="J1778" i="220"/>
  <c r="I1778" i="220"/>
  <c r="J1777" i="220"/>
  <c r="I1777" i="220"/>
  <c r="J1776" i="220"/>
  <c r="I1776" i="220"/>
  <c r="J1775" i="220"/>
  <c r="I1775" i="220"/>
  <c r="J1774" i="220"/>
  <c r="I1774" i="220"/>
  <c r="J1773" i="220"/>
  <c r="I1773" i="220"/>
  <c r="J1772" i="220"/>
  <c r="I1772" i="220"/>
  <c r="J1771" i="220"/>
  <c r="I1771" i="220"/>
  <c r="J1770" i="220"/>
  <c r="I1770" i="220"/>
  <c r="J1769" i="220"/>
  <c r="I1769" i="220"/>
  <c r="J1768" i="220"/>
  <c r="I1768" i="220"/>
  <c r="J1767" i="220"/>
  <c r="I1767" i="220"/>
  <c r="J1766" i="220"/>
  <c r="I1766" i="220"/>
  <c r="J1765" i="220"/>
  <c r="I1765" i="220"/>
  <c r="J1764" i="220"/>
  <c r="I1764" i="220"/>
  <c r="J1763" i="220"/>
  <c r="I1763" i="220"/>
  <c r="J1762" i="220"/>
  <c r="I1762" i="220"/>
  <c r="J1761" i="220"/>
  <c r="I1761" i="220"/>
  <c r="J1760" i="220"/>
  <c r="I1760" i="220"/>
  <c r="J1759" i="220"/>
  <c r="I1759" i="220"/>
  <c r="J1758" i="220"/>
  <c r="I1758" i="220"/>
  <c r="J1757" i="220"/>
  <c r="I1757" i="220"/>
  <c r="J1756" i="220"/>
  <c r="I1756" i="220"/>
  <c r="J1755" i="220"/>
  <c r="I1755" i="220"/>
  <c r="J1754" i="220"/>
  <c r="I1754" i="220"/>
  <c r="J1753" i="220"/>
  <c r="I1753" i="220"/>
  <c r="J1752" i="220"/>
  <c r="I1752" i="220"/>
  <c r="J1751" i="220"/>
  <c r="I1751" i="220"/>
  <c r="J1750" i="220"/>
  <c r="I1750" i="220"/>
  <c r="J1749" i="220"/>
  <c r="I1749" i="220"/>
  <c r="J1748" i="220"/>
  <c r="I1748" i="220"/>
  <c r="J1747" i="220"/>
  <c r="I1747" i="220"/>
  <c r="J1746" i="220"/>
  <c r="I1746" i="220"/>
  <c r="J1745" i="220"/>
  <c r="I1745" i="220"/>
  <c r="J1744" i="220"/>
  <c r="I1744" i="220"/>
  <c r="J1743" i="220"/>
  <c r="I1743" i="220"/>
  <c r="J1742" i="220"/>
  <c r="I1742" i="220"/>
  <c r="J1741" i="220"/>
  <c r="I1741" i="220"/>
  <c r="J1740" i="220"/>
  <c r="I1740" i="220"/>
  <c r="J1739" i="220"/>
  <c r="I1739" i="220"/>
  <c r="J1738" i="220"/>
  <c r="I1738" i="220"/>
  <c r="J1737" i="220"/>
  <c r="I1737" i="220"/>
  <c r="J1736" i="220"/>
  <c r="I1736" i="220"/>
  <c r="J1735" i="220"/>
  <c r="I1735" i="220"/>
  <c r="J1734" i="220"/>
  <c r="I1734" i="220"/>
  <c r="J1733" i="220"/>
  <c r="I1733" i="220"/>
  <c r="J1732" i="220"/>
  <c r="I1732" i="220"/>
  <c r="J1731" i="220"/>
  <c r="I1731" i="220"/>
  <c r="J1730" i="220"/>
  <c r="I1730" i="220"/>
  <c r="J1729" i="220"/>
  <c r="I1729" i="220"/>
  <c r="J1728" i="220"/>
  <c r="I1728" i="220"/>
  <c r="J1727" i="220"/>
  <c r="I1727" i="220"/>
  <c r="J1726" i="220"/>
  <c r="I1726" i="220"/>
  <c r="J1725" i="220"/>
  <c r="I1725" i="220"/>
  <c r="J1724" i="220"/>
  <c r="I1724" i="220"/>
  <c r="J1723" i="220"/>
  <c r="I1723" i="220"/>
  <c r="J1722" i="220"/>
  <c r="I1722" i="220"/>
  <c r="J1721" i="220"/>
  <c r="I1721" i="220"/>
  <c r="J1720" i="220"/>
  <c r="I1720" i="220"/>
  <c r="J1719" i="220"/>
  <c r="I1719" i="220"/>
  <c r="J1718" i="220"/>
  <c r="I1718" i="220"/>
  <c r="J1717" i="220"/>
  <c r="I1717" i="220"/>
  <c r="J1716" i="220"/>
  <c r="I1716" i="220"/>
  <c r="J1715" i="220"/>
  <c r="I1715" i="220"/>
  <c r="J1714" i="220"/>
  <c r="I1714" i="220"/>
  <c r="J1713" i="220"/>
  <c r="I1713" i="220"/>
  <c r="J1712" i="220"/>
  <c r="I1712" i="220"/>
  <c r="J1711" i="220"/>
  <c r="I1711" i="220"/>
  <c r="J1710" i="220"/>
  <c r="I1710" i="220"/>
  <c r="J1709" i="220"/>
  <c r="I1709" i="220"/>
  <c r="J1708" i="220"/>
  <c r="I1708" i="220"/>
  <c r="J1707" i="220"/>
  <c r="I1707" i="220"/>
  <c r="J1706" i="220"/>
  <c r="I1706" i="220"/>
  <c r="J1705" i="220"/>
  <c r="I1705" i="220"/>
  <c r="J1704" i="220"/>
  <c r="I1704" i="220"/>
  <c r="J1703" i="220"/>
  <c r="I1703" i="220"/>
  <c r="J1702" i="220"/>
  <c r="I1702" i="220"/>
  <c r="J1701" i="220"/>
  <c r="I1701" i="220"/>
  <c r="J1700" i="220"/>
  <c r="I1700" i="220"/>
  <c r="J1699" i="220"/>
  <c r="I1699" i="220"/>
  <c r="J1698" i="220"/>
  <c r="I1698" i="220"/>
  <c r="J1697" i="220"/>
  <c r="I1697" i="220"/>
  <c r="J1696" i="220"/>
  <c r="I1696" i="220"/>
  <c r="J1695" i="220"/>
  <c r="I1695" i="220"/>
  <c r="J1694" i="220"/>
  <c r="I1694" i="220"/>
  <c r="J1693" i="220"/>
  <c r="I1693" i="220"/>
  <c r="J1692" i="220"/>
  <c r="I1692" i="220"/>
  <c r="J1691" i="220"/>
  <c r="I1691" i="220"/>
  <c r="J1690" i="220"/>
  <c r="I1690" i="220"/>
  <c r="J1689" i="220"/>
  <c r="I1689" i="220"/>
  <c r="J1688" i="220"/>
  <c r="I1688" i="220"/>
  <c r="J1687" i="220"/>
  <c r="I1687" i="220"/>
  <c r="J1686" i="220"/>
  <c r="I1686" i="220"/>
  <c r="J1685" i="220"/>
  <c r="I1685" i="220"/>
  <c r="J1684" i="220"/>
  <c r="I1684" i="220"/>
  <c r="J1683" i="220"/>
  <c r="I1683" i="220"/>
  <c r="J1682" i="220"/>
  <c r="I1682" i="220"/>
  <c r="J1681" i="220"/>
  <c r="I1681" i="220"/>
  <c r="J1680" i="220"/>
  <c r="I1680" i="220"/>
  <c r="J1679" i="220"/>
  <c r="I1679" i="220"/>
  <c r="J1678" i="220"/>
  <c r="I1678" i="220"/>
  <c r="J1675" i="220"/>
  <c r="I1675" i="220"/>
  <c r="J1674" i="220"/>
  <c r="I1674" i="220"/>
  <c r="J1673" i="220"/>
  <c r="I1673" i="220"/>
  <c r="J1672" i="220"/>
  <c r="I1672" i="220"/>
  <c r="J1671" i="220"/>
  <c r="I1671" i="220"/>
  <c r="J1670" i="220"/>
  <c r="I1670" i="220"/>
  <c r="J1669" i="220"/>
  <c r="I1669" i="220"/>
  <c r="J1668" i="220"/>
  <c r="I1668" i="220"/>
  <c r="J1667" i="220"/>
  <c r="I1667" i="220"/>
  <c r="J1666" i="220"/>
  <c r="I1666" i="220"/>
  <c r="J1665" i="220"/>
  <c r="I1665" i="220"/>
  <c r="J1664" i="220"/>
  <c r="I1664" i="220"/>
  <c r="J1663" i="220"/>
  <c r="I1663" i="220"/>
  <c r="J1662" i="220"/>
  <c r="I1662" i="220"/>
  <c r="J1661" i="220"/>
  <c r="I1661" i="220"/>
  <c r="J1660" i="220"/>
  <c r="I1660" i="220"/>
  <c r="J1659" i="220"/>
  <c r="I1659" i="220"/>
  <c r="J1658" i="220"/>
  <c r="I1658" i="220"/>
  <c r="J1657" i="220"/>
  <c r="I1657" i="220"/>
  <c r="J1656" i="220"/>
  <c r="I1656" i="220"/>
  <c r="J1655" i="220"/>
  <c r="I1655" i="220"/>
  <c r="J1654" i="220"/>
  <c r="I1654" i="220"/>
  <c r="J1653" i="220"/>
  <c r="I1653" i="220"/>
  <c r="J1652" i="220"/>
  <c r="I1652" i="220"/>
  <c r="J1651" i="220"/>
  <c r="I1651" i="220"/>
  <c r="J1650" i="220"/>
  <c r="I1650" i="220"/>
  <c r="J1649" i="220"/>
  <c r="I1649" i="220"/>
  <c r="J1648" i="220"/>
  <c r="I1648" i="220"/>
  <c r="J1647" i="220"/>
  <c r="I1647" i="220"/>
  <c r="J1646" i="220"/>
  <c r="I1646" i="220"/>
  <c r="J1645" i="220"/>
  <c r="I1645" i="220"/>
  <c r="J1644" i="220"/>
  <c r="I1644" i="220"/>
  <c r="J1643" i="220"/>
  <c r="I1643" i="220"/>
  <c r="J1642" i="220"/>
  <c r="I1642" i="220"/>
  <c r="J1641" i="220"/>
  <c r="I1641" i="220"/>
  <c r="J1640" i="220"/>
  <c r="I1640" i="220"/>
  <c r="J1639" i="220"/>
  <c r="I1639" i="220"/>
  <c r="J1638" i="220"/>
  <c r="I1638" i="220"/>
  <c r="J1637" i="220"/>
  <c r="I1637" i="220"/>
  <c r="J1636" i="220"/>
  <c r="I1636" i="220"/>
  <c r="J1635" i="220"/>
  <c r="I1635" i="220"/>
  <c r="J1634" i="220"/>
  <c r="I1634" i="220"/>
  <c r="J1633" i="220"/>
  <c r="I1633" i="220"/>
  <c r="J1632" i="220"/>
  <c r="I1632" i="220"/>
  <c r="J1631" i="220"/>
  <c r="I1631" i="220"/>
  <c r="J1630" i="220"/>
  <c r="I1630" i="220"/>
  <c r="J1629" i="220"/>
  <c r="I1629" i="220"/>
  <c r="J1628" i="220"/>
  <c r="I1628" i="220"/>
  <c r="J1627" i="220"/>
  <c r="I1627" i="220"/>
  <c r="J1626" i="220"/>
  <c r="I1626" i="220"/>
  <c r="J1625" i="220"/>
  <c r="I1625" i="220"/>
  <c r="J1624" i="220"/>
  <c r="I1624" i="220"/>
  <c r="J1623" i="220"/>
  <c r="I1623" i="220"/>
  <c r="J1622" i="220"/>
  <c r="I1622" i="220"/>
  <c r="J1621" i="220"/>
  <c r="I1621" i="220"/>
  <c r="J1620" i="220"/>
  <c r="I1620" i="220"/>
  <c r="J1619" i="220"/>
  <c r="I1619" i="220"/>
  <c r="J1618" i="220"/>
  <c r="I1618" i="220"/>
  <c r="J1617" i="220"/>
  <c r="I1617" i="220"/>
  <c r="J1616" i="220"/>
  <c r="I1616" i="220"/>
  <c r="J1615" i="220"/>
  <c r="I1615" i="220"/>
  <c r="J1614" i="220"/>
  <c r="I1614" i="220"/>
  <c r="J1613" i="220"/>
  <c r="I1613" i="220"/>
  <c r="J1612" i="220"/>
  <c r="I1612" i="220"/>
  <c r="J1611" i="220"/>
  <c r="I1611" i="220"/>
  <c r="J1610" i="220"/>
  <c r="I1610" i="220"/>
  <c r="J1609" i="220"/>
  <c r="I1609" i="220"/>
  <c r="J1608" i="220"/>
  <c r="I1608" i="220"/>
  <c r="J1607" i="220"/>
  <c r="I1607" i="220"/>
  <c r="J1606" i="220"/>
  <c r="I1606" i="220"/>
  <c r="J1605" i="220"/>
  <c r="I1605" i="220"/>
  <c r="J1604" i="220"/>
  <c r="I1604" i="220"/>
  <c r="J1603" i="220"/>
  <c r="I1603" i="220"/>
  <c r="J1602" i="220"/>
  <c r="I1602" i="220"/>
  <c r="J1601" i="220"/>
  <c r="I1601" i="220"/>
  <c r="J1600" i="220"/>
  <c r="I1600" i="220"/>
  <c r="J1599" i="220"/>
  <c r="I1599" i="220"/>
  <c r="J1598" i="220"/>
  <c r="I1598" i="220"/>
  <c r="J1597" i="220"/>
  <c r="I1597" i="220"/>
  <c r="J1596" i="220"/>
  <c r="I1596" i="220"/>
  <c r="J1595" i="220"/>
  <c r="I1595" i="220"/>
  <c r="J1594" i="220"/>
  <c r="I1594" i="220"/>
  <c r="J1593" i="220"/>
  <c r="I1593" i="220"/>
  <c r="J1592" i="220"/>
  <c r="I1592" i="220"/>
  <c r="J1591" i="220"/>
  <c r="I1591" i="220"/>
  <c r="J1590" i="220"/>
  <c r="I1590" i="220"/>
  <c r="J1589" i="220"/>
  <c r="I1589" i="220"/>
  <c r="J1588" i="220"/>
  <c r="I1588" i="220"/>
  <c r="J1587" i="220"/>
  <c r="I1587" i="220"/>
  <c r="J1586" i="220"/>
  <c r="I1586" i="220"/>
  <c r="J1585" i="220"/>
  <c r="I1585" i="220"/>
  <c r="J1584" i="220"/>
  <c r="I1584" i="220"/>
  <c r="J1583" i="220"/>
  <c r="I1583" i="220"/>
  <c r="J1582" i="220"/>
  <c r="I1582" i="220"/>
  <c r="J1581" i="220"/>
  <c r="I1581" i="220"/>
  <c r="J1580" i="220"/>
  <c r="I1580" i="220"/>
  <c r="J1579" i="220"/>
  <c r="I1579" i="220"/>
  <c r="J1578" i="220"/>
  <c r="I1578" i="220"/>
  <c r="J1577" i="220"/>
  <c r="I1577" i="220"/>
  <c r="J1576" i="220"/>
  <c r="I1576" i="220"/>
  <c r="J1575" i="220"/>
  <c r="I1575" i="220"/>
  <c r="J1574" i="220"/>
  <c r="I1574" i="220"/>
  <c r="J1573" i="220"/>
  <c r="I1573" i="220"/>
  <c r="J1572" i="220"/>
  <c r="I1572" i="220"/>
  <c r="J1571" i="220"/>
  <c r="I1571" i="220"/>
  <c r="J1570" i="220"/>
  <c r="I1570" i="220"/>
  <c r="J1567" i="220"/>
  <c r="I1567" i="220"/>
  <c r="J1566" i="220"/>
  <c r="I1566" i="220"/>
  <c r="J1565" i="220"/>
  <c r="I1565" i="220"/>
  <c r="J1564" i="220"/>
  <c r="I1564" i="220"/>
  <c r="J1563" i="220"/>
  <c r="I1563" i="220"/>
  <c r="J1562" i="220"/>
  <c r="I1562" i="220"/>
  <c r="J1561" i="220"/>
  <c r="I1561" i="220"/>
  <c r="J1560" i="220"/>
  <c r="I1560" i="220"/>
  <c r="J1559" i="220"/>
  <c r="I1559" i="220"/>
  <c r="J1558" i="220"/>
  <c r="I1558" i="220"/>
  <c r="J1557" i="220"/>
  <c r="I1557" i="220"/>
  <c r="J1556" i="220"/>
  <c r="I1556" i="220"/>
  <c r="J1555" i="220"/>
  <c r="I1555" i="220"/>
  <c r="J1554" i="220"/>
  <c r="I1554" i="220"/>
  <c r="J1553" i="220"/>
  <c r="I1553" i="220"/>
  <c r="J1552" i="220"/>
  <c r="I1552" i="220"/>
  <c r="J1551" i="220"/>
  <c r="I1551" i="220"/>
  <c r="J1550" i="220"/>
  <c r="I1550" i="220"/>
  <c r="J1549" i="220"/>
  <c r="I1549" i="220"/>
  <c r="J1548" i="220"/>
  <c r="I1548" i="220"/>
  <c r="J1547" i="220"/>
  <c r="I1547" i="220"/>
  <c r="J1546" i="220"/>
  <c r="I1546" i="220"/>
  <c r="J1545" i="220"/>
  <c r="I1545" i="220"/>
  <c r="J1544" i="220"/>
  <c r="I1544" i="220"/>
  <c r="J1543" i="220"/>
  <c r="I1543" i="220"/>
  <c r="J1542" i="220"/>
  <c r="I1542" i="220"/>
  <c r="J1541" i="220"/>
  <c r="I1541" i="220"/>
  <c r="J1540" i="220"/>
  <c r="I1540" i="220"/>
  <c r="J1539" i="220"/>
  <c r="I1539" i="220"/>
  <c r="J1538" i="220"/>
  <c r="I1538" i="220"/>
  <c r="J1535" i="220"/>
  <c r="I1535" i="220"/>
  <c r="J1534" i="220"/>
  <c r="I1534" i="220"/>
  <c r="J1533" i="220"/>
  <c r="I1533" i="220"/>
  <c r="J1532" i="220"/>
  <c r="I1532" i="220"/>
  <c r="J1531" i="220"/>
  <c r="I1531" i="220"/>
  <c r="J1530" i="220"/>
  <c r="I1530" i="220"/>
  <c r="J1529" i="220"/>
  <c r="I1529" i="220"/>
  <c r="J1528" i="220"/>
  <c r="I1528" i="220"/>
  <c r="J1527" i="220"/>
  <c r="I1527" i="220"/>
  <c r="J1526" i="220"/>
  <c r="I1526" i="220"/>
  <c r="J1525" i="220"/>
  <c r="I1525" i="220"/>
  <c r="J1524" i="220"/>
  <c r="I1524" i="220"/>
  <c r="J1523" i="220"/>
  <c r="I1523" i="220"/>
  <c r="J1522" i="220"/>
  <c r="I1522" i="220"/>
  <c r="J1521" i="220"/>
  <c r="I1521" i="220"/>
  <c r="J1520" i="220"/>
  <c r="I1520" i="220"/>
  <c r="J1519" i="220"/>
  <c r="I1519" i="220"/>
  <c r="J1518" i="220"/>
  <c r="I1518" i="220"/>
  <c r="J1517" i="220"/>
  <c r="I1517" i="220"/>
  <c r="J1516" i="220"/>
  <c r="I1516" i="220"/>
  <c r="J1515" i="220"/>
  <c r="I1515" i="220"/>
  <c r="J1514" i="220"/>
  <c r="I1514" i="220"/>
  <c r="J1513" i="220"/>
  <c r="I1513" i="220"/>
  <c r="J1512" i="220"/>
  <c r="I1512" i="220"/>
  <c r="J1509" i="220"/>
  <c r="I1509" i="220"/>
  <c r="J1508" i="220"/>
  <c r="I1508" i="220"/>
  <c r="J1507" i="220"/>
  <c r="I1507" i="220"/>
  <c r="J1506" i="220"/>
  <c r="I1506" i="220"/>
  <c r="J1505" i="220"/>
  <c r="I1505" i="220"/>
  <c r="J1504" i="220"/>
  <c r="I1504" i="220"/>
  <c r="J1503" i="220"/>
  <c r="I1503" i="220"/>
  <c r="J1502" i="220"/>
  <c r="I1502" i="220"/>
  <c r="J1501" i="220"/>
  <c r="I1501" i="220"/>
  <c r="J1500" i="220"/>
  <c r="I1500" i="220"/>
  <c r="J1499" i="220"/>
  <c r="I1499" i="220"/>
  <c r="J1498" i="220"/>
  <c r="I1498" i="220"/>
  <c r="J1497" i="220"/>
  <c r="I1497" i="220"/>
  <c r="J1496" i="220"/>
  <c r="I1496" i="220"/>
  <c r="J1495" i="220"/>
  <c r="I1495" i="220"/>
  <c r="J1494" i="220"/>
  <c r="I1494" i="220"/>
  <c r="J1493" i="220"/>
  <c r="I1493" i="220"/>
  <c r="J1492" i="220"/>
  <c r="I1492" i="220"/>
  <c r="J1491" i="220"/>
  <c r="I1491" i="220"/>
  <c r="J1490" i="220"/>
  <c r="I1490" i="220"/>
  <c r="J1489" i="220"/>
  <c r="I1489" i="220"/>
  <c r="J1488" i="220"/>
  <c r="I1488" i="220"/>
  <c r="J1487" i="220"/>
  <c r="I1487" i="220"/>
  <c r="J1486" i="220"/>
  <c r="I1486" i="220"/>
  <c r="J1485" i="220"/>
  <c r="I1485" i="220"/>
  <c r="J1484" i="220"/>
  <c r="I1484" i="220"/>
  <c r="J2040" i="220"/>
  <c r="I2040" i="220"/>
  <c r="J2039" i="220"/>
  <c r="I2039" i="220"/>
  <c r="J1483" i="220"/>
  <c r="I1483" i="220"/>
  <c r="J1482" i="220"/>
  <c r="I1482" i="220"/>
  <c r="J1481" i="220"/>
  <c r="I1481" i="220"/>
  <c r="J1480" i="220"/>
  <c r="I1480" i="220"/>
  <c r="J1479" i="220"/>
  <c r="I1479" i="220"/>
  <c r="J1478" i="220"/>
  <c r="I1478" i="220"/>
  <c r="J1477" i="220"/>
  <c r="I1477" i="220"/>
  <c r="J1476" i="220"/>
  <c r="I1476" i="220"/>
  <c r="J1475" i="220"/>
  <c r="I1475" i="220"/>
  <c r="J1474" i="220"/>
  <c r="I1474" i="220"/>
  <c r="J1473" i="220"/>
  <c r="I1473" i="220"/>
  <c r="J1472" i="220"/>
  <c r="I1472" i="220"/>
  <c r="J1471" i="220"/>
  <c r="I1471" i="220"/>
  <c r="J1470" i="220"/>
  <c r="I1470" i="220"/>
  <c r="J1469" i="220"/>
  <c r="I1469" i="220"/>
  <c r="J1468" i="220"/>
  <c r="I1468" i="220"/>
  <c r="J1467" i="220"/>
  <c r="I1467" i="220"/>
  <c r="J1466" i="220"/>
  <c r="I1466" i="220"/>
  <c r="J1465" i="220"/>
  <c r="I1465" i="220"/>
  <c r="J1464" i="220"/>
  <c r="I1464" i="220"/>
  <c r="J1463" i="220"/>
  <c r="I1463" i="220"/>
  <c r="J1462" i="220"/>
  <c r="I1462" i="220"/>
  <c r="J1461" i="220"/>
  <c r="I1461" i="220"/>
  <c r="J1460" i="220"/>
  <c r="I1460" i="220"/>
  <c r="J1459" i="220"/>
  <c r="I1459" i="220"/>
  <c r="J1458" i="220"/>
  <c r="I1458" i="220"/>
  <c r="J1457" i="220"/>
  <c r="I1457" i="220"/>
  <c r="J1456" i="220"/>
  <c r="I1456" i="220"/>
  <c r="J1455" i="220"/>
  <c r="I1455" i="220"/>
  <c r="J1454" i="220"/>
  <c r="I1454" i="220"/>
  <c r="J1453" i="220"/>
  <c r="I1453" i="220"/>
  <c r="J1452" i="220"/>
  <c r="I1452" i="220"/>
  <c r="J1451" i="220"/>
  <c r="I1451" i="220"/>
  <c r="J1450" i="220"/>
  <c r="I1450" i="220"/>
  <c r="J1449" i="220"/>
  <c r="I1449" i="220"/>
  <c r="J1448" i="220"/>
  <c r="I1448" i="220"/>
  <c r="J1447" i="220"/>
  <c r="I1447" i="220"/>
  <c r="J1446" i="220"/>
  <c r="I1446" i="220"/>
  <c r="J1445" i="220"/>
  <c r="I1445" i="220"/>
  <c r="J1444" i="220"/>
  <c r="I1444" i="220"/>
  <c r="J1443" i="220"/>
  <c r="I1443" i="220"/>
  <c r="J1442" i="220"/>
  <c r="I1442" i="220"/>
  <c r="J1441" i="220"/>
  <c r="I1441" i="220"/>
  <c r="J1440" i="220"/>
  <c r="I1440" i="220"/>
  <c r="J1439" i="220"/>
  <c r="I1439" i="220"/>
  <c r="J1438" i="220"/>
  <c r="I1438" i="220"/>
  <c r="J1437" i="220"/>
  <c r="I1437" i="220"/>
  <c r="J1436" i="220"/>
  <c r="I1436" i="220"/>
  <c r="J1435" i="220"/>
  <c r="I1435" i="220"/>
  <c r="J1434" i="220"/>
  <c r="I1434" i="220"/>
  <c r="J1433" i="220"/>
  <c r="I1433" i="220"/>
  <c r="J1432" i="220"/>
  <c r="I1432" i="220"/>
  <c r="J1431" i="220"/>
  <c r="I1431" i="220"/>
  <c r="J1430" i="220"/>
  <c r="I1430" i="220"/>
  <c r="J1429" i="220"/>
  <c r="I1429" i="220"/>
  <c r="J1428" i="220"/>
  <c r="I1428" i="220"/>
  <c r="J1427" i="220"/>
  <c r="I1427" i="220"/>
  <c r="J1426" i="220"/>
  <c r="I1426" i="220"/>
  <c r="J1425" i="220"/>
  <c r="I1425" i="220"/>
  <c r="J1424" i="220"/>
  <c r="I1424" i="220"/>
  <c r="J1423" i="220"/>
  <c r="I1423" i="220"/>
  <c r="J1422" i="220"/>
  <c r="I1422" i="220"/>
  <c r="J1421" i="220"/>
  <c r="I1421" i="220"/>
  <c r="J1420" i="220"/>
  <c r="I1420" i="220"/>
  <c r="J1419" i="220"/>
  <c r="I1419" i="220"/>
  <c r="J1418" i="220"/>
  <c r="I1418" i="220"/>
  <c r="J1417" i="220"/>
  <c r="I1417" i="220"/>
  <c r="J1416" i="220"/>
  <c r="I1416" i="220"/>
  <c r="J1415" i="220"/>
  <c r="I1415" i="220"/>
  <c r="J1414" i="220"/>
  <c r="I1414" i="220"/>
  <c r="J1411" i="220"/>
  <c r="I1411" i="220"/>
  <c r="J1410" i="220"/>
  <c r="I1410" i="220"/>
  <c r="J1409" i="220"/>
  <c r="I1409" i="220"/>
  <c r="J1408" i="220"/>
  <c r="I1408" i="220"/>
  <c r="J1407" i="220"/>
  <c r="I1407" i="220"/>
  <c r="J1406" i="220"/>
  <c r="I1406" i="220"/>
  <c r="J1405" i="220"/>
  <c r="I1405" i="220"/>
  <c r="J1404" i="220"/>
  <c r="I1404" i="220"/>
  <c r="J1403" i="220"/>
  <c r="I1403" i="220"/>
  <c r="J1402" i="220"/>
  <c r="I1402" i="220"/>
  <c r="J1401" i="220"/>
  <c r="I1401" i="220"/>
  <c r="J1400" i="220"/>
  <c r="I1400" i="220"/>
  <c r="J1399" i="220"/>
  <c r="I1399" i="220"/>
  <c r="J1398" i="220"/>
  <c r="I1398" i="220"/>
  <c r="J1397" i="220"/>
  <c r="I1397" i="220"/>
  <c r="J1396" i="220"/>
  <c r="I1396" i="220"/>
  <c r="J1395" i="220"/>
  <c r="I1395" i="220"/>
  <c r="J1394" i="220"/>
  <c r="I1394" i="220"/>
  <c r="J1393" i="220"/>
  <c r="I1393" i="220"/>
  <c r="J1392" i="220"/>
  <c r="I1392" i="220"/>
  <c r="J1391" i="220"/>
  <c r="I1391" i="220"/>
  <c r="J1390" i="220"/>
  <c r="I1390" i="220"/>
  <c r="J1389" i="220"/>
  <c r="I1389" i="220"/>
  <c r="J1388" i="220"/>
  <c r="I1388" i="220"/>
  <c r="J1387" i="220"/>
  <c r="I1387" i="220"/>
  <c r="J1386" i="220"/>
  <c r="I1386" i="220"/>
  <c r="J1385" i="220"/>
  <c r="I1385" i="220"/>
  <c r="J1384" i="220"/>
  <c r="I1384" i="220"/>
  <c r="J1383" i="220"/>
  <c r="I1383" i="220"/>
  <c r="J1382" i="220"/>
  <c r="I1382" i="220"/>
  <c r="J1381" i="220"/>
  <c r="I1381" i="220"/>
  <c r="J1380" i="220"/>
  <c r="I1380" i="220"/>
  <c r="J1379" i="220"/>
  <c r="I1379" i="220"/>
  <c r="J1378" i="220"/>
  <c r="I1378" i="220"/>
  <c r="J1377" i="220"/>
  <c r="I1377" i="220"/>
  <c r="J1376" i="220"/>
  <c r="I1376" i="220"/>
  <c r="J1375" i="220"/>
  <c r="I1375" i="220"/>
  <c r="J1374" i="220"/>
  <c r="I1374" i="220"/>
  <c r="J1373" i="220"/>
  <c r="I1373" i="220"/>
  <c r="J1372" i="220"/>
  <c r="I1372" i="220"/>
  <c r="J1371" i="220"/>
  <c r="I1371" i="220"/>
  <c r="J1370" i="220"/>
  <c r="I1370" i="220"/>
  <c r="J1369" i="220"/>
  <c r="I1369" i="220"/>
  <c r="J1368" i="220"/>
  <c r="I1368" i="220"/>
  <c r="J1367" i="220"/>
  <c r="I1367" i="220"/>
  <c r="J1366" i="220"/>
  <c r="I1366" i="220"/>
  <c r="J1365" i="220"/>
  <c r="I1365" i="220"/>
  <c r="J1364" i="220"/>
  <c r="I1364" i="220"/>
  <c r="J1361" i="220"/>
  <c r="I1361" i="220"/>
  <c r="J1360" i="220"/>
  <c r="I1360" i="220"/>
  <c r="J1359" i="220"/>
  <c r="I1359" i="220"/>
  <c r="J1358" i="220"/>
  <c r="I1358" i="220"/>
  <c r="J1357" i="220"/>
  <c r="I1357" i="220"/>
  <c r="J1356" i="220"/>
  <c r="I1356" i="220"/>
  <c r="J1355" i="220"/>
  <c r="I1355" i="220"/>
  <c r="J1354" i="220"/>
  <c r="I1354" i="220"/>
  <c r="J1353" i="220"/>
  <c r="I1353" i="220"/>
  <c r="J1352" i="220"/>
  <c r="I1352" i="220"/>
  <c r="J1351" i="220"/>
  <c r="I1351" i="220"/>
  <c r="J1350" i="220"/>
  <c r="I1350" i="220"/>
  <c r="J1349" i="220"/>
  <c r="I1349" i="220"/>
  <c r="J1348" i="220"/>
  <c r="I1348" i="220"/>
  <c r="J1347" i="220"/>
  <c r="I1347" i="220"/>
  <c r="J1346" i="220"/>
  <c r="I1346" i="220"/>
  <c r="J1345" i="220"/>
  <c r="I1345" i="220"/>
  <c r="J1344" i="220"/>
  <c r="I1344" i="220"/>
  <c r="J1343" i="220"/>
  <c r="I1343" i="220"/>
  <c r="J1342" i="220"/>
  <c r="I1342" i="220"/>
  <c r="J1341" i="220"/>
  <c r="I1341" i="220"/>
  <c r="J1340" i="220"/>
  <c r="I1340" i="220"/>
  <c r="J1339" i="220"/>
  <c r="I1339" i="220"/>
  <c r="J1338" i="220"/>
  <c r="I1338" i="220"/>
  <c r="J1337" i="220"/>
  <c r="I1337" i="220"/>
  <c r="J1336" i="220"/>
  <c r="I1336" i="220"/>
  <c r="J1335" i="220"/>
  <c r="I1335" i="220"/>
  <c r="J1334" i="220"/>
  <c r="I1334" i="220"/>
  <c r="J1333" i="220"/>
  <c r="I1333" i="220"/>
  <c r="J1332" i="220"/>
  <c r="I1332" i="220"/>
  <c r="J1331" i="220"/>
  <c r="I1331" i="220"/>
  <c r="J1330" i="220"/>
  <c r="I1330" i="220"/>
  <c r="J1329" i="220"/>
  <c r="I1329" i="220"/>
  <c r="J1328" i="220"/>
  <c r="I1328" i="220"/>
  <c r="J1327" i="220"/>
  <c r="I1327" i="220"/>
  <c r="J1326" i="220"/>
  <c r="I1326" i="220"/>
  <c r="J1325" i="220"/>
  <c r="I1325" i="220"/>
  <c r="J1324" i="220"/>
  <c r="I1324" i="220"/>
  <c r="J1323" i="220"/>
  <c r="I1323" i="220"/>
  <c r="J1322" i="220"/>
  <c r="I1322" i="220"/>
  <c r="J1321" i="220"/>
  <c r="I1321" i="220"/>
  <c r="J1320" i="220"/>
  <c r="I1320" i="220"/>
  <c r="J1319" i="220"/>
  <c r="I1319" i="220"/>
  <c r="J1318" i="220"/>
  <c r="I1318" i="220"/>
  <c r="J1317" i="220"/>
  <c r="I1317" i="220"/>
  <c r="J1316" i="220"/>
  <c r="I1316" i="220"/>
  <c r="J1315" i="220"/>
  <c r="I1315" i="220"/>
  <c r="J1314" i="220"/>
  <c r="I1314" i="220"/>
  <c r="J1313" i="220"/>
  <c r="I1313" i="220"/>
  <c r="J1312" i="220"/>
  <c r="I1312" i="220"/>
  <c r="J1311" i="220"/>
  <c r="I1311" i="220"/>
  <c r="J1310" i="220"/>
  <c r="I1310" i="220"/>
  <c r="J1309" i="220"/>
  <c r="I1309" i="220"/>
  <c r="J1308" i="220"/>
  <c r="I1308" i="220"/>
  <c r="J1307" i="220"/>
  <c r="I1307" i="220"/>
  <c r="J1306" i="220"/>
  <c r="I1306" i="220"/>
  <c r="J1305" i="220"/>
  <c r="I1305" i="220"/>
  <c r="J1304" i="220"/>
  <c r="I1304" i="220"/>
  <c r="J1303" i="220"/>
  <c r="I1303" i="220"/>
  <c r="J1300" i="220"/>
  <c r="I1300" i="220"/>
  <c r="J1299" i="220"/>
  <c r="I1299" i="220"/>
  <c r="J1298" i="220"/>
  <c r="I1298" i="220"/>
  <c r="J1297" i="220"/>
  <c r="I1297" i="220"/>
  <c r="J1296" i="220"/>
  <c r="I1296" i="220"/>
  <c r="J1295" i="220"/>
  <c r="I1295" i="220"/>
  <c r="J1294" i="220"/>
  <c r="I1294" i="220"/>
  <c r="J1293" i="220"/>
  <c r="I1293" i="220"/>
  <c r="J1292" i="220"/>
  <c r="I1292" i="220"/>
  <c r="J1291" i="220"/>
  <c r="I1291" i="220"/>
  <c r="J1290" i="220"/>
  <c r="I1290" i="220"/>
  <c r="J1289" i="220"/>
  <c r="I1289" i="220"/>
  <c r="J1288" i="220"/>
  <c r="I1288" i="220"/>
  <c r="J1287" i="220"/>
  <c r="I1287" i="220"/>
  <c r="J1286" i="220"/>
  <c r="I1286" i="220"/>
  <c r="J1285" i="220"/>
  <c r="I1285" i="220"/>
  <c r="J1284" i="220"/>
  <c r="I1284" i="220"/>
  <c r="J1283" i="220"/>
  <c r="I1283" i="220"/>
  <c r="J1282" i="220"/>
  <c r="I1282" i="220"/>
  <c r="J1281" i="220"/>
  <c r="I1281" i="220"/>
  <c r="J1280" i="220"/>
  <c r="I1280" i="220"/>
  <c r="J1279" i="220"/>
  <c r="I1279" i="220"/>
  <c r="J1278" i="220"/>
  <c r="I1278" i="220"/>
  <c r="J1277" i="220"/>
  <c r="I1277" i="220"/>
  <c r="J1276" i="220"/>
  <c r="I1276" i="220"/>
  <c r="J1275" i="220"/>
  <c r="I1275" i="220"/>
  <c r="J1274" i="220"/>
  <c r="I1274" i="220"/>
  <c r="J1273" i="220"/>
  <c r="I1273" i="220"/>
  <c r="J1272" i="220"/>
  <c r="I1272" i="220"/>
  <c r="J1271" i="220"/>
  <c r="I1271" i="220"/>
  <c r="J1270" i="220"/>
  <c r="I1270" i="220"/>
  <c r="J1269" i="220"/>
  <c r="I1269" i="220"/>
  <c r="J1268" i="220"/>
  <c r="I1268" i="220"/>
  <c r="J1267" i="220"/>
  <c r="I1267" i="220"/>
  <c r="J1266" i="220"/>
  <c r="I1266" i="220"/>
  <c r="J1265" i="220"/>
  <c r="I1265" i="220"/>
  <c r="J1264" i="220"/>
  <c r="I1264" i="220"/>
  <c r="J1263" i="220"/>
  <c r="I1263" i="220"/>
  <c r="J1262" i="220"/>
  <c r="I1262" i="220"/>
  <c r="J1261" i="220"/>
  <c r="I1261" i="220"/>
  <c r="J1260" i="220"/>
  <c r="I1260" i="220"/>
  <c r="J1259" i="220"/>
  <c r="I1259" i="220"/>
  <c r="J1258" i="220"/>
  <c r="I1258" i="220"/>
  <c r="J1257" i="220"/>
  <c r="I1257" i="220"/>
  <c r="J1256" i="220"/>
  <c r="I1256" i="220"/>
  <c r="J1255" i="220"/>
  <c r="I1255" i="220"/>
  <c r="J1254" i="220"/>
  <c r="I1254" i="220"/>
  <c r="J1253" i="220"/>
  <c r="I1253" i="220"/>
  <c r="J1252" i="220"/>
  <c r="I1252" i="220"/>
  <c r="J1251" i="220"/>
  <c r="I1251" i="220"/>
  <c r="J1250" i="220"/>
  <c r="I1250" i="220"/>
  <c r="J1249" i="220"/>
  <c r="I1249" i="220"/>
  <c r="J1248" i="220"/>
  <c r="I1248" i="220"/>
  <c r="J1247" i="220"/>
  <c r="I1247" i="220"/>
  <c r="J1246" i="220"/>
  <c r="I1246" i="220"/>
  <c r="J1245" i="220"/>
  <c r="I1245" i="220"/>
  <c r="J1244" i="220"/>
  <c r="I1244" i="220"/>
  <c r="J1243" i="220"/>
  <c r="I1243" i="220"/>
  <c r="J1242" i="220"/>
  <c r="I1242" i="220"/>
  <c r="J1241" i="220"/>
  <c r="I1241" i="220"/>
  <c r="J1240" i="220"/>
  <c r="I1240" i="220"/>
  <c r="J1239" i="220"/>
  <c r="I1239" i="220"/>
  <c r="J1238" i="220"/>
  <c r="I1238" i="220"/>
  <c r="J1237" i="220"/>
  <c r="I1237" i="220"/>
  <c r="J1236" i="220"/>
  <c r="I1236" i="220"/>
  <c r="J1235" i="220"/>
  <c r="I1235" i="220"/>
  <c r="J1234" i="220"/>
  <c r="I1234" i="220"/>
  <c r="J1233" i="220"/>
  <c r="I1233" i="220"/>
  <c r="J1232" i="220"/>
  <c r="I1232" i="220"/>
  <c r="J1231" i="220"/>
  <c r="I1231" i="220"/>
  <c r="J1230" i="220"/>
  <c r="I1230" i="220"/>
  <c r="J1229" i="220"/>
  <c r="I1229" i="220"/>
  <c r="J1228" i="220"/>
  <c r="I1228" i="220"/>
  <c r="J1227" i="220"/>
  <c r="I1227" i="220"/>
  <c r="J1226" i="220"/>
  <c r="I1226" i="220"/>
  <c r="J1225" i="220"/>
  <c r="I1225" i="220"/>
  <c r="J1224" i="220"/>
  <c r="I1224" i="220"/>
  <c r="J1223" i="220"/>
  <c r="I1223" i="220"/>
  <c r="J1222" i="220"/>
  <c r="I1222" i="220"/>
  <c r="J1221" i="220"/>
  <c r="I1221" i="220"/>
  <c r="J1220" i="220"/>
  <c r="I1220" i="220"/>
  <c r="J1219" i="220"/>
  <c r="I1219" i="220"/>
  <c r="J1218" i="220"/>
  <c r="I1218" i="220"/>
  <c r="J1217" i="220"/>
  <c r="I1217" i="220"/>
  <c r="J1216" i="220"/>
  <c r="I1216" i="220"/>
  <c r="J1215" i="220"/>
  <c r="I1215" i="220"/>
  <c r="J1214" i="220"/>
  <c r="I1214" i="220"/>
  <c r="J1213" i="220"/>
  <c r="I1213" i="220"/>
  <c r="J1212" i="220"/>
  <c r="I1212" i="220"/>
  <c r="J1211" i="220"/>
  <c r="I1211" i="220"/>
  <c r="J1210" i="220"/>
  <c r="I1210" i="220"/>
  <c r="J1209" i="220"/>
  <c r="I1209" i="220"/>
  <c r="J1208" i="220"/>
  <c r="I1208" i="220"/>
  <c r="J1207" i="220"/>
  <c r="I1207" i="220"/>
  <c r="J1206" i="220"/>
  <c r="I1206" i="220"/>
  <c r="J1205" i="220"/>
  <c r="I1205" i="220"/>
  <c r="J1204" i="220"/>
  <c r="I1204" i="220"/>
  <c r="J1203" i="220"/>
  <c r="I1203" i="220"/>
  <c r="J1202" i="220"/>
  <c r="I1202" i="220"/>
  <c r="J1201" i="220"/>
  <c r="I1201" i="220"/>
  <c r="J1200" i="220"/>
  <c r="I1200" i="220"/>
  <c r="J1199" i="220"/>
  <c r="I1199" i="220"/>
  <c r="J1198" i="220"/>
  <c r="I1198" i="220"/>
  <c r="J1197" i="220"/>
  <c r="I1197" i="220"/>
  <c r="J1196" i="220"/>
  <c r="I1196" i="220"/>
  <c r="J1193" i="220"/>
  <c r="I1193" i="220"/>
  <c r="J1192" i="220"/>
  <c r="I1192" i="220"/>
  <c r="J1191" i="220"/>
  <c r="I1191" i="220"/>
  <c r="J1190" i="220"/>
  <c r="I1190" i="220"/>
  <c r="J1189" i="220"/>
  <c r="I1189" i="220"/>
  <c r="J1188" i="220"/>
  <c r="I1188" i="220"/>
  <c r="J1187" i="220"/>
  <c r="I1187" i="220"/>
  <c r="J1186" i="220"/>
  <c r="I1186" i="220"/>
  <c r="J1185" i="220"/>
  <c r="I1185" i="220"/>
  <c r="J1184" i="220"/>
  <c r="I1184" i="220"/>
  <c r="J1183" i="220"/>
  <c r="I1183" i="220"/>
  <c r="J1182" i="220"/>
  <c r="I1182" i="220"/>
  <c r="J1181" i="220"/>
  <c r="I1181" i="220"/>
  <c r="J1180" i="220"/>
  <c r="I1180" i="220"/>
  <c r="J1179" i="220"/>
  <c r="I1179" i="220"/>
  <c r="J1178" i="220"/>
  <c r="I1178" i="220"/>
  <c r="J1177" i="220"/>
  <c r="I1177" i="220"/>
  <c r="J1176" i="220"/>
  <c r="I1176" i="220"/>
  <c r="J1175" i="220"/>
  <c r="I1175" i="220"/>
  <c r="J1174" i="220"/>
  <c r="I1174" i="220"/>
  <c r="J1173" i="220"/>
  <c r="I1173" i="220"/>
  <c r="J1172" i="220"/>
  <c r="I1172" i="220"/>
  <c r="J1171" i="220"/>
  <c r="I1171" i="220"/>
  <c r="J1170" i="220"/>
  <c r="I1170" i="220"/>
  <c r="J1169" i="220"/>
  <c r="I1169" i="220"/>
  <c r="J1168" i="220"/>
  <c r="I1168" i="220"/>
  <c r="J1167" i="220"/>
  <c r="I1167" i="220"/>
  <c r="J1166" i="220"/>
  <c r="I1166" i="220"/>
  <c r="J1165" i="220"/>
  <c r="I1165" i="220"/>
  <c r="J1164" i="220"/>
  <c r="I1164" i="220"/>
  <c r="J1163" i="220"/>
  <c r="I1163" i="220"/>
  <c r="J1162" i="220"/>
  <c r="I1162" i="220"/>
  <c r="J1161" i="220"/>
  <c r="I1161" i="220"/>
  <c r="J1160" i="220"/>
  <c r="I1160" i="220"/>
  <c r="J1159" i="220"/>
  <c r="I1159" i="220"/>
  <c r="J1158" i="220"/>
  <c r="I1158" i="220"/>
  <c r="J1157" i="220"/>
  <c r="I1157" i="220"/>
  <c r="J1156" i="220"/>
  <c r="I1156" i="220"/>
  <c r="J1155" i="220"/>
  <c r="I1155" i="220"/>
  <c r="J1154" i="220"/>
  <c r="I1154" i="220"/>
  <c r="J1153" i="220"/>
  <c r="I1153" i="220"/>
  <c r="J1152" i="220"/>
  <c r="I1152" i="220"/>
  <c r="J1151" i="220"/>
  <c r="I1151" i="220"/>
  <c r="J1150" i="220"/>
  <c r="I1150" i="220"/>
  <c r="J1149" i="220"/>
  <c r="I1149" i="220"/>
  <c r="J1148" i="220"/>
  <c r="I1148" i="220"/>
  <c r="J1147" i="220"/>
  <c r="I1147" i="220"/>
  <c r="J1146" i="220"/>
  <c r="I1146" i="220"/>
  <c r="J1145" i="220"/>
  <c r="I1145" i="220"/>
  <c r="J1144" i="220"/>
  <c r="I1144" i="220"/>
  <c r="J1143" i="220"/>
  <c r="I1143" i="220"/>
  <c r="J1142" i="220"/>
  <c r="I1142" i="220"/>
  <c r="J1141" i="220"/>
  <c r="I1141" i="220"/>
  <c r="J1140" i="220"/>
  <c r="I1140" i="220"/>
  <c r="J1139" i="220"/>
  <c r="I1139" i="220"/>
  <c r="J1138" i="220"/>
  <c r="I1138" i="220"/>
  <c r="J1137" i="220"/>
  <c r="I1137" i="220"/>
  <c r="J1136" i="220"/>
  <c r="I1136" i="220"/>
  <c r="J1135" i="220"/>
  <c r="I1135" i="220"/>
  <c r="J1134" i="220"/>
  <c r="I1134" i="220"/>
  <c r="J1133" i="220"/>
  <c r="I1133" i="220"/>
  <c r="J1132" i="220"/>
  <c r="I1132" i="220"/>
  <c r="J1131" i="220"/>
  <c r="I1131" i="220"/>
  <c r="J1130" i="220"/>
  <c r="I1130" i="220"/>
  <c r="J1129" i="220"/>
  <c r="I1129" i="220"/>
  <c r="J1128" i="220"/>
  <c r="I1128" i="220"/>
  <c r="J1127" i="220"/>
  <c r="I1127" i="220"/>
  <c r="J1126" i="220"/>
  <c r="I1126" i="220"/>
  <c r="J1125" i="220"/>
  <c r="I1125" i="220"/>
  <c r="J1124" i="220"/>
  <c r="I1124" i="220"/>
  <c r="J1123" i="220"/>
  <c r="I1123" i="220"/>
  <c r="J1122" i="220"/>
  <c r="I1122" i="220"/>
  <c r="J1121" i="220"/>
  <c r="I1121" i="220"/>
  <c r="J1120" i="220"/>
  <c r="I1120" i="220"/>
  <c r="J1119" i="220"/>
  <c r="I1119" i="220"/>
  <c r="J1118" i="220"/>
  <c r="I1118" i="220"/>
  <c r="J1117" i="220"/>
  <c r="I1117" i="220"/>
  <c r="J1116" i="220"/>
  <c r="I1116" i="220"/>
  <c r="J1115" i="220"/>
  <c r="I1115" i="220"/>
  <c r="J1114" i="220"/>
  <c r="I1114" i="220"/>
  <c r="J1113" i="220"/>
  <c r="I1113" i="220"/>
  <c r="J1112" i="220"/>
  <c r="I1112" i="220"/>
  <c r="J1111" i="220"/>
  <c r="I1111" i="220"/>
  <c r="J1110" i="220"/>
  <c r="I1110" i="220"/>
  <c r="J1109" i="220"/>
  <c r="I1109" i="220"/>
  <c r="J1108" i="220"/>
  <c r="I1108" i="220"/>
  <c r="J1107" i="220"/>
  <c r="I1107" i="220"/>
  <c r="J1106" i="220"/>
  <c r="I1106" i="220"/>
  <c r="J1105" i="220"/>
  <c r="I1105" i="220"/>
  <c r="J1104" i="220"/>
  <c r="I1104" i="220"/>
  <c r="J1103" i="220"/>
  <c r="I1103" i="220"/>
  <c r="J1102" i="220"/>
  <c r="I1102" i="220"/>
  <c r="J1101" i="220"/>
  <c r="I1101" i="220"/>
  <c r="J1100" i="220"/>
  <c r="I1100" i="220"/>
  <c r="J1099" i="220"/>
  <c r="I1099" i="220"/>
  <c r="J1098" i="220"/>
  <c r="I1098" i="220"/>
  <c r="J1097" i="220"/>
  <c r="I1097" i="220"/>
  <c r="J1096" i="220"/>
  <c r="I1096" i="220"/>
  <c r="J1095" i="220"/>
  <c r="I1095" i="220"/>
  <c r="J1094" i="220"/>
  <c r="I1094" i="220"/>
  <c r="J1093" i="220"/>
  <c r="I1093" i="220"/>
  <c r="J1092" i="220"/>
  <c r="I1092" i="220"/>
  <c r="J1091" i="220"/>
  <c r="I1091" i="220"/>
  <c r="J1090" i="220"/>
  <c r="I1090" i="220"/>
  <c r="J1089" i="220"/>
  <c r="I1089" i="220"/>
  <c r="J1088" i="220"/>
  <c r="I1088" i="220"/>
  <c r="J1087" i="220"/>
  <c r="I1087" i="220"/>
  <c r="J1086" i="220"/>
  <c r="I1086" i="220"/>
  <c r="J1085" i="220"/>
  <c r="I1085" i="220"/>
  <c r="J1084" i="220"/>
  <c r="I1084" i="220"/>
  <c r="J1083" i="220"/>
  <c r="I1083" i="220"/>
  <c r="J1082" i="220"/>
  <c r="I1082" i="220"/>
  <c r="J1081" i="220"/>
  <c r="I1081" i="220"/>
  <c r="J1080" i="220"/>
  <c r="I1080" i="220"/>
  <c r="J1079" i="220"/>
  <c r="I1079" i="220"/>
  <c r="J1078" i="220"/>
  <c r="I1078" i="220"/>
  <c r="J1077" i="220"/>
  <c r="I1077" i="220"/>
  <c r="J1076" i="220"/>
  <c r="I1076" i="220"/>
  <c r="J1075" i="220"/>
  <c r="I1075" i="220"/>
  <c r="J1074" i="220"/>
  <c r="I1074" i="220"/>
  <c r="J1073" i="220"/>
  <c r="I1073" i="220"/>
  <c r="J1072" i="220"/>
  <c r="I1072" i="220"/>
  <c r="J1071" i="220"/>
  <c r="I1071" i="220"/>
  <c r="J1070" i="220"/>
  <c r="I1070" i="220"/>
  <c r="J1069" i="220"/>
  <c r="I1069" i="220"/>
  <c r="J1068" i="220"/>
  <c r="I1068" i="220"/>
  <c r="J1067" i="220"/>
  <c r="I1067" i="220"/>
  <c r="J1066" i="220"/>
  <c r="I1066" i="220"/>
  <c r="J1065" i="220"/>
  <c r="I1065" i="220"/>
  <c r="J1064" i="220"/>
  <c r="I1064" i="220"/>
  <c r="J1061" i="220"/>
  <c r="I1061" i="220"/>
  <c r="J1060" i="220"/>
  <c r="I1060" i="220"/>
  <c r="J1059" i="220"/>
  <c r="I1059" i="220"/>
  <c r="J1058" i="220"/>
  <c r="I1058" i="220"/>
  <c r="J1057" i="220"/>
  <c r="I1057" i="220"/>
  <c r="J1056" i="220"/>
  <c r="I1056" i="220"/>
  <c r="J1055" i="220"/>
  <c r="I1055" i="220"/>
  <c r="J1054" i="220"/>
  <c r="I1054" i="220"/>
  <c r="J1053" i="220"/>
  <c r="I1053" i="220"/>
  <c r="J1052" i="220"/>
  <c r="I1052" i="220"/>
  <c r="J1051" i="220"/>
  <c r="I1051" i="220"/>
  <c r="J1050" i="220"/>
  <c r="I1050" i="220"/>
  <c r="J1049" i="220"/>
  <c r="I1049" i="220"/>
  <c r="J1048" i="220"/>
  <c r="I1048" i="220"/>
  <c r="J1047" i="220"/>
  <c r="I1047" i="220"/>
  <c r="J1046" i="220"/>
  <c r="I1046" i="220"/>
  <c r="J1045" i="220"/>
  <c r="I1045" i="220"/>
  <c r="J1044" i="220"/>
  <c r="I1044" i="220"/>
  <c r="J1043" i="220"/>
  <c r="I1043" i="220"/>
  <c r="J1042" i="220"/>
  <c r="I1042" i="220"/>
  <c r="J1041" i="220"/>
  <c r="I1041" i="220"/>
  <c r="J1040" i="220"/>
  <c r="I1040" i="220"/>
  <c r="J1039" i="220"/>
  <c r="I1039" i="220"/>
  <c r="J1038" i="220"/>
  <c r="I1038" i="220"/>
  <c r="J1037" i="220"/>
  <c r="I1037" i="220"/>
  <c r="J1036" i="220"/>
  <c r="I1036" i="220"/>
  <c r="J1035" i="220"/>
  <c r="I1035" i="220"/>
  <c r="J1034" i="220"/>
  <c r="I1034" i="220"/>
  <c r="J1033" i="220"/>
  <c r="I1033" i="220"/>
  <c r="J1032" i="220"/>
  <c r="I1032" i="220"/>
  <c r="J1031" i="220"/>
  <c r="I1031" i="220"/>
  <c r="J1030" i="220"/>
  <c r="I1030" i="220"/>
  <c r="J1029" i="220"/>
  <c r="I1029" i="220"/>
  <c r="J1028" i="220"/>
  <c r="I1028" i="220"/>
  <c r="J1027" i="220"/>
  <c r="I1027" i="220"/>
  <c r="J1026" i="220"/>
  <c r="I1026" i="220"/>
  <c r="J1025" i="220"/>
  <c r="I1025" i="220"/>
  <c r="J1024" i="220"/>
  <c r="I1024" i="220"/>
  <c r="J1023" i="220"/>
  <c r="I1023" i="220"/>
  <c r="J1022" i="220"/>
  <c r="I1022" i="220"/>
  <c r="J1021" i="220"/>
  <c r="I1021" i="220"/>
  <c r="J1020" i="220"/>
  <c r="I1020" i="220"/>
  <c r="J1019" i="220"/>
  <c r="I1019" i="220"/>
  <c r="J1018" i="220"/>
  <c r="I1018" i="220"/>
  <c r="J1017" i="220"/>
  <c r="I1017" i="220"/>
  <c r="J1016" i="220"/>
  <c r="I1016" i="220"/>
  <c r="J1015" i="220"/>
  <c r="I1015" i="220"/>
  <c r="J1014" i="220"/>
  <c r="I1014" i="220"/>
  <c r="J1013" i="220"/>
  <c r="I1013" i="220"/>
  <c r="J1012" i="220"/>
  <c r="I1012" i="220"/>
  <c r="J1011" i="220"/>
  <c r="I1011" i="220"/>
  <c r="J1010" i="220"/>
  <c r="I1010" i="220"/>
  <c r="J1009" i="220"/>
  <c r="I1009" i="220"/>
  <c r="J1008" i="220"/>
  <c r="I1008" i="220"/>
  <c r="J1007" i="220"/>
  <c r="I1007" i="220"/>
  <c r="J1006" i="220"/>
  <c r="I1006" i="220"/>
  <c r="J1005" i="220"/>
  <c r="I1005" i="220"/>
  <c r="J1004" i="220"/>
  <c r="I1004" i="220"/>
  <c r="J1003" i="220"/>
  <c r="I1003" i="220"/>
  <c r="J1000" i="220"/>
  <c r="I1000" i="220"/>
  <c r="J999" i="220"/>
  <c r="I999" i="220"/>
  <c r="J998" i="220"/>
  <c r="I998" i="220"/>
  <c r="J997" i="220"/>
  <c r="I997" i="220"/>
  <c r="J996" i="220"/>
  <c r="I996" i="220"/>
  <c r="J995" i="220"/>
  <c r="I995" i="220"/>
  <c r="J994" i="220"/>
  <c r="I994" i="220"/>
  <c r="J993" i="220"/>
  <c r="I993" i="220"/>
  <c r="J992" i="220"/>
  <c r="I992" i="220"/>
  <c r="J991" i="220"/>
  <c r="I991" i="220"/>
  <c r="J990" i="220"/>
  <c r="I990" i="220"/>
  <c r="J989" i="220"/>
  <c r="I989" i="220"/>
  <c r="J988" i="220"/>
  <c r="I988" i="220"/>
  <c r="J987" i="220"/>
  <c r="I987" i="220"/>
  <c r="J986" i="220"/>
  <c r="I986" i="220"/>
  <c r="J985" i="220"/>
  <c r="I985" i="220"/>
  <c r="J984" i="220"/>
  <c r="I984" i="220"/>
  <c r="J983" i="220"/>
  <c r="I983" i="220"/>
  <c r="J982" i="220"/>
  <c r="I982" i="220"/>
  <c r="J981" i="220"/>
  <c r="I981" i="220"/>
  <c r="J980" i="220"/>
  <c r="I980" i="220"/>
  <c r="J979" i="220"/>
  <c r="I979" i="220"/>
  <c r="J978" i="220"/>
  <c r="I978" i="220"/>
  <c r="J977" i="220"/>
  <c r="I977" i="220"/>
  <c r="J976" i="220"/>
  <c r="I976" i="220"/>
  <c r="J975" i="220"/>
  <c r="I975" i="220"/>
  <c r="J974" i="220"/>
  <c r="I974" i="220"/>
  <c r="J973" i="220"/>
  <c r="I973" i="220"/>
  <c r="J972" i="220"/>
  <c r="I972" i="220"/>
  <c r="J971" i="220"/>
  <c r="I971" i="220"/>
  <c r="J970" i="220"/>
  <c r="I970" i="220"/>
  <c r="J969" i="220"/>
  <c r="I969" i="220"/>
  <c r="J968" i="220"/>
  <c r="I968" i="220"/>
  <c r="J967" i="220"/>
  <c r="I967" i="220"/>
  <c r="J966" i="220"/>
  <c r="I966" i="220"/>
  <c r="J962" i="220"/>
  <c r="I962" i="220"/>
  <c r="J961" i="220"/>
  <c r="I961" i="220"/>
  <c r="J960" i="220"/>
  <c r="I960" i="220"/>
  <c r="J959" i="220"/>
  <c r="I959" i="220"/>
  <c r="J958" i="220"/>
  <c r="I958" i="220"/>
  <c r="J957" i="220"/>
  <c r="I957" i="220"/>
  <c r="J956" i="220"/>
  <c r="I956" i="220"/>
  <c r="J955" i="220"/>
  <c r="I955" i="220"/>
  <c r="J954" i="220"/>
  <c r="I954" i="220"/>
  <c r="J953" i="220"/>
  <c r="I953" i="220"/>
  <c r="J952" i="220"/>
  <c r="I952" i="220"/>
  <c r="J951" i="220"/>
  <c r="I951" i="220"/>
  <c r="J950" i="220"/>
  <c r="I950" i="220"/>
  <c r="J949" i="220"/>
  <c r="I949" i="220"/>
  <c r="J948" i="220"/>
  <c r="I948" i="220"/>
  <c r="J947" i="220"/>
  <c r="I947" i="220"/>
  <c r="J946" i="220"/>
  <c r="I946" i="220"/>
  <c r="J945" i="220"/>
  <c r="I945" i="220"/>
  <c r="J944" i="220"/>
  <c r="I944" i="220"/>
  <c r="J943" i="220"/>
  <c r="I943" i="220"/>
  <c r="J942" i="220"/>
  <c r="I942" i="220"/>
  <c r="J941" i="220"/>
  <c r="I941" i="220"/>
  <c r="J940" i="220"/>
  <c r="I940" i="220"/>
  <c r="J939" i="220"/>
  <c r="I939" i="220"/>
  <c r="J938" i="220"/>
  <c r="I938" i="220"/>
  <c r="J937" i="220"/>
  <c r="I937" i="220"/>
  <c r="J936" i="220"/>
  <c r="I936" i="220"/>
  <c r="J935" i="220"/>
  <c r="I935" i="220"/>
  <c r="J934" i="220"/>
  <c r="I934" i="220"/>
  <c r="J933" i="220"/>
  <c r="I933" i="220"/>
  <c r="J932" i="220"/>
  <c r="I932" i="220"/>
  <c r="J931" i="220"/>
  <c r="I931" i="220"/>
  <c r="J930" i="220"/>
  <c r="I930" i="220"/>
  <c r="J929" i="220"/>
  <c r="I929" i="220"/>
  <c r="J928" i="220"/>
  <c r="I928" i="220"/>
  <c r="J927" i="220"/>
  <c r="I927" i="220"/>
  <c r="J926" i="220"/>
  <c r="I926" i="220"/>
  <c r="J925" i="220"/>
  <c r="I925" i="220"/>
  <c r="J924" i="220"/>
  <c r="I924" i="220"/>
  <c r="J923" i="220"/>
  <c r="I923" i="220"/>
  <c r="J922" i="220"/>
  <c r="I922" i="220"/>
  <c r="J921" i="220"/>
  <c r="I921" i="220"/>
  <c r="J920" i="220"/>
  <c r="I920" i="220"/>
  <c r="J919" i="220"/>
  <c r="I919" i="220"/>
  <c r="J918" i="220"/>
  <c r="I918" i="220"/>
  <c r="J917" i="220"/>
  <c r="I917" i="220"/>
  <c r="J916" i="220"/>
  <c r="I916" i="220"/>
  <c r="J915" i="220"/>
  <c r="I915" i="220"/>
  <c r="J914" i="220"/>
  <c r="I914" i="220"/>
  <c r="J913" i="220"/>
  <c r="I913" i="220"/>
  <c r="J910" i="220"/>
  <c r="I910" i="220"/>
  <c r="J909" i="220"/>
  <c r="I909" i="220"/>
  <c r="J908" i="220"/>
  <c r="I908" i="220"/>
  <c r="J907" i="220"/>
  <c r="I907" i="220"/>
  <c r="J906" i="220"/>
  <c r="I906" i="220"/>
  <c r="J905" i="220"/>
  <c r="I905" i="220"/>
  <c r="J904" i="220"/>
  <c r="I904" i="220"/>
  <c r="J903" i="220"/>
  <c r="I903" i="220"/>
  <c r="J902" i="220"/>
  <c r="I902" i="220"/>
  <c r="J901" i="220"/>
  <c r="I901" i="220"/>
  <c r="J900" i="220"/>
  <c r="I900" i="220"/>
  <c r="J899" i="220"/>
  <c r="I899" i="220"/>
  <c r="J898" i="220"/>
  <c r="I898" i="220"/>
  <c r="J897" i="220"/>
  <c r="I897" i="220"/>
  <c r="J896" i="220"/>
  <c r="I896" i="220"/>
  <c r="J895" i="220"/>
  <c r="I895" i="220"/>
  <c r="J894" i="220"/>
  <c r="I894" i="220"/>
  <c r="J893" i="220"/>
  <c r="I893" i="220"/>
  <c r="J892" i="220"/>
  <c r="I892" i="220"/>
  <c r="J891" i="220"/>
  <c r="I891" i="220"/>
  <c r="J890" i="220"/>
  <c r="I890" i="220"/>
  <c r="J889" i="220"/>
  <c r="I889" i="220"/>
  <c r="J888" i="220"/>
  <c r="I888" i="220"/>
  <c r="J887" i="220"/>
  <c r="I887" i="220"/>
  <c r="J886" i="220"/>
  <c r="I886" i="220"/>
  <c r="J885" i="220"/>
  <c r="I885" i="220"/>
  <c r="J884" i="220"/>
  <c r="I884" i="220"/>
  <c r="J883" i="220"/>
  <c r="I883" i="220"/>
  <c r="J882" i="220"/>
  <c r="I882" i="220"/>
  <c r="J881" i="220"/>
  <c r="I881" i="220"/>
  <c r="J880" i="220"/>
  <c r="I880" i="220"/>
  <c r="J879" i="220"/>
  <c r="I879" i="220"/>
  <c r="J878" i="220"/>
  <c r="I878" i="220"/>
  <c r="J877" i="220"/>
  <c r="I877" i="220"/>
  <c r="J876" i="220"/>
  <c r="I876" i="220"/>
  <c r="J875" i="220"/>
  <c r="I875" i="220"/>
  <c r="J874" i="220"/>
  <c r="I874" i="220"/>
  <c r="J873" i="220"/>
  <c r="I873" i="220"/>
  <c r="J872" i="220"/>
  <c r="I872" i="220"/>
  <c r="J871" i="220"/>
  <c r="I871" i="220"/>
  <c r="J870" i="220"/>
  <c r="I870" i="220"/>
  <c r="J869" i="220"/>
  <c r="I869" i="220"/>
  <c r="J868" i="220"/>
  <c r="I868" i="220"/>
  <c r="J867" i="220"/>
  <c r="I867" i="220"/>
  <c r="J866" i="220"/>
  <c r="I866" i="220"/>
  <c r="J865" i="220"/>
  <c r="I865" i="220"/>
  <c r="J864" i="220"/>
  <c r="I864" i="220"/>
  <c r="J863" i="220"/>
  <c r="I863" i="220"/>
  <c r="J862" i="220"/>
  <c r="I862" i="220"/>
  <c r="J861" i="220"/>
  <c r="I861" i="220"/>
  <c r="J860" i="220"/>
  <c r="I860" i="220"/>
  <c r="J859" i="220"/>
  <c r="I859" i="220"/>
  <c r="I194" i="220"/>
  <c r="J194" i="220"/>
  <c r="I195" i="220"/>
  <c r="J195" i="220"/>
  <c r="I196" i="220"/>
  <c r="J196" i="220"/>
  <c r="I197" i="220"/>
  <c r="J197" i="220"/>
  <c r="I198" i="220"/>
  <c r="J198" i="220"/>
  <c r="I199" i="220"/>
  <c r="J199" i="220"/>
  <c r="I200" i="220"/>
  <c r="J200" i="220"/>
  <c r="I201" i="220"/>
  <c r="J201" i="220"/>
  <c r="I202" i="220"/>
  <c r="J202" i="220"/>
  <c r="I203" i="220"/>
  <c r="J203" i="220"/>
  <c r="I204" i="220"/>
  <c r="J204" i="220"/>
  <c r="I205" i="220"/>
  <c r="J205" i="220"/>
  <c r="I206" i="220"/>
  <c r="J206" i="220"/>
  <c r="I207" i="220"/>
  <c r="J207" i="220"/>
  <c r="I208" i="220"/>
  <c r="J208" i="220"/>
  <c r="I209" i="220"/>
  <c r="J209" i="220"/>
  <c r="I210" i="220"/>
  <c r="J210" i="220"/>
  <c r="I211" i="220"/>
  <c r="J211" i="220"/>
  <c r="I212" i="220"/>
  <c r="J212" i="220"/>
  <c r="I213" i="220"/>
  <c r="J213" i="220"/>
  <c r="I214" i="220"/>
  <c r="J214" i="220"/>
  <c r="I215" i="220"/>
  <c r="J215" i="220"/>
  <c r="I216" i="220"/>
  <c r="J216" i="220"/>
  <c r="I217" i="220"/>
  <c r="J217" i="220"/>
  <c r="I218" i="220"/>
  <c r="J218" i="220"/>
  <c r="I219" i="220"/>
  <c r="J219" i="220"/>
  <c r="I220" i="220"/>
  <c r="J220" i="220"/>
  <c r="I221" i="220"/>
  <c r="J221" i="220"/>
  <c r="I222" i="220"/>
  <c r="J222" i="220"/>
  <c r="I223" i="220"/>
  <c r="J223" i="220"/>
  <c r="I224" i="220"/>
  <c r="J224" i="220"/>
  <c r="I225" i="220"/>
  <c r="J225" i="220"/>
  <c r="I226" i="220"/>
  <c r="J226" i="220"/>
  <c r="I227" i="220"/>
  <c r="J227" i="220"/>
  <c r="I228" i="220"/>
  <c r="J228" i="220"/>
  <c r="I229" i="220"/>
  <c r="J229" i="220"/>
  <c r="I230" i="220"/>
  <c r="J230" i="220"/>
  <c r="I231" i="220"/>
  <c r="J231" i="220"/>
  <c r="I232" i="220"/>
  <c r="J232" i="220"/>
  <c r="I233" i="220"/>
  <c r="J233" i="220"/>
  <c r="I234" i="220"/>
  <c r="J234" i="220"/>
  <c r="I235" i="220"/>
  <c r="J235" i="220"/>
  <c r="I236" i="220"/>
  <c r="J236" i="220"/>
  <c r="I237" i="220"/>
  <c r="J237" i="220"/>
  <c r="I238" i="220"/>
  <c r="J238" i="220"/>
  <c r="I239" i="220"/>
  <c r="J239" i="220"/>
  <c r="I240" i="220"/>
  <c r="J240" i="220"/>
  <c r="I241" i="220"/>
  <c r="J241" i="220"/>
  <c r="I242" i="220"/>
  <c r="J242" i="220"/>
  <c r="I243" i="220"/>
  <c r="J243" i="220"/>
  <c r="I244" i="220"/>
  <c r="J244" i="220"/>
  <c r="I245" i="220"/>
  <c r="J245" i="220"/>
  <c r="I246" i="220"/>
  <c r="J246" i="220"/>
  <c r="I247" i="220"/>
  <c r="J247" i="220"/>
  <c r="I248" i="220"/>
  <c r="J248" i="220"/>
  <c r="I249" i="220"/>
  <c r="J249" i="220"/>
  <c r="I250" i="220"/>
  <c r="J250" i="220"/>
  <c r="I251" i="220"/>
  <c r="J251" i="220"/>
  <c r="I252" i="220"/>
  <c r="J252" i="220"/>
  <c r="I253" i="220"/>
  <c r="J253" i="220"/>
  <c r="I254" i="220"/>
  <c r="J254" i="220"/>
  <c r="I255" i="220"/>
  <c r="J255" i="220"/>
  <c r="I256" i="220"/>
  <c r="J256" i="220"/>
  <c r="I257" i="220"/>
  <c r="J257" i="220"/>
  <c r="I258" i="220"/>
  <c r="J258" i="220"/>
  <c r="I259" i="220"/>
  <c r="J259" i="220"/>
  <c r="I260" i="220"/>
  <c r="J260" i="220"/>
  <c r="I261" i="220"/>
  <c r="J261" i="220"/>
  <c r="I262" i="220"/>
  <c r="J262" i="220"/>
  <c r="I263" i="220"/>
  <c r="J263" i="220"/>
  <c r="I264" i="220"/>
  <c r="J264" i="220"/>
  <c r="I265" i="220"/>
  <c r="J265" i="220"/>
  <c r="I266" i="220"/>
  <c r="J266" i="220"/>
  <c r="I267" i="220"/>
  <c r="J267" i="220"/>
  <c r="I268" i="220"/>
  <c r="J268" i="220"/>
  <c r="I269" i="220"/>
  <c r="J269" i="220"/>
  <c r="I270" i="220"/>
  <c r="J270" i="220"/>
  <c r="I271" i="220"/>
  <c r="J271" i="220"/>
  <c r="I272" i="220"/>
  <c r="J272" i="220"/>
  <c r="I273" i="220"/>
  <c r="J273" i="220"/>
  <c r="I274" i="220"/>
  <c r="J274" i="220"/>
  <c r="I275" i="220"/>
  <c r="J275" i="220"/>
  <c r="I276" i="220"/>
  <c r="J276" i="220"/>
  <c r="I277" i="220"/>
  <c r="J277" i="220"/>
  <c r="I278" i="220"/>
  <c r="J278" i="220"/>
  <c r="I279" i="220"/>
  <c r="J279" i="220"/>
  <c r="I280" i="220"/>
  <c r="J280" i="220"/>
  <c r="I281" i="220"/>
  <c r="J281" i="220"/>
  <c r="I282" i="220"/>
  <c r="J282" i="220"/>
  <c r="I283" i="220"/>
  <c r="J283" i="220"/>
  <c r="I284" i="220"/>
  <c r="J284" i="220"/>
  <c r="I285" i="220"/>
  <c r="J285" i="220"/>
  <c r="I286" i="220"/>
  <c r="J286" i="220"/>
  <c r="I287" i="220"/>
  <c r="J287" i="220"/>
  <c r="I288" i="220"/>
  <c r="J288" i="220"/>
  <c r="I289" i="220"/>
  <c r="J289" i="220"/>
  <c r="I290" i="220"/>
  <c r="J290" i="220"/>
  <c r="I291" i="220"/>
  <c r="J291" i="220"/>
  <c r="I292" i="220"/>
  <c r="J292" i="220"/>
  <c r="I293" i="220"/>
  <c r="J293" i="220"/>
  <c r="I294" i="220"/>
  <c r="J294" i="220"/>
  <c r="I295" i="220"/>
  <c r="J295" i="220"/>
  <c r="I296" i="220"/>
  <c r="J296" i="220"/>
  <c r="I297" i="220"/>
  <c r="J297" i="220"/>
  <c r="I298" i="220"/>
  <c r="J298" i="220"/>
  <c r="I299" i="220"/>
  <c r="J299" i="220"/>
  <c r="I300" i="220"/>
  <c r="J300" i="220"/>
  <c r="I301" i="220"/>
  <c r="J301" i="220"/>
  <c r="I302" i="220"/>
  <c r="J302" i="220"/>
  <c r="I303" i="220"/>
  <c r="J303" i="220"/>
  <c r="I304" i="220"/>
  <c r="J304" i="220"/>
  <c r="I305" i="220"/>
  <c r="J305" i="220"/>
  <c r="I306" i="220"/>
  <c r="J306" i="220"/>
  <c r="I307" i="220"/>
  <c r="J307" i="220"/>
  <c r="I308" i="220"/>
  <c r="J308" i="220"/>
  <c r="I309" i="220"/>
  <c r="J309" i="220"/>
  <c r="I310" i="220"/>
  <c r="J310" i="220"/>
  <c r="I311" i="220"/>
  <c r="J311" i="220"/>
  <c r="I312" i="220"/>
  <c r="J312" i="220"/>
  <c r="I313" i="220"/>
  <c r="J313" i="220"/>
  <c r="I314" i="220"/>
  <c r="J314" i="220"/>
  <c r="I315" i="220"/>
  <c r="J315" i="220"/>
  <c r="I316" i="220"/>
  <c r="J316" i="220"/>
  <c r="I317" i="220"/>
  <c r="J317" i="220"/>
  <c r="I318" i="220"/>
  <c r="J318" i="220"/>
  <c r="I319" i="220"/>
  <c r="J319" i="220"/>
  <c r="I320" i="220"/>
  <c r="J320" i="220"/>
  <c r="I321" i="220"/>
  <c r="J321" i="220"/>
  <c r="I322" i="220"/>
  <c r="J322" i="220"/>
  <c r="I323" i="220"/>
  <c r="J323" i="220"/>
  <c r="I324" i="220"/>
  <c r="J324" i="220"/>
  <c r="I325" i="220"/>
  <c r="J325" i="220"/>
  <c r="I326" i="220"/>
  <c r="J326" i="220"/>
  <c r="I327" i="220"/>
  <c r="J327" i="220"/>
  <c r="I328" i="220"/>
  <c r="J328" i="220"/>
  <c r="I329" i="220"/>
  <c r="J329" i="220"/>
  <c r="I330" i="220"/>
  <c r="J330" i="220"/>
  <c r="I331" i="220"/>
  <c r="J331" i="220"/>
  <c r="I332" i="220"/>
  <c r="J332" i="220"/>
  <c r="I333" i="220"/>
  <c r="J333" i="220"/>
  <c r="I334" i="220"/>
  <c r="J334" i="220"/>
  <c r="I335" i="220"/>
  <c r="J335" i="220"/>
  <c r="I336" i="220"/>
  <c r="J336" i="220"/>
  <c r="I337" i="220"/>
  <c r="J337" i="220"/>
  <c r="I338" i="220"/>
  <c r="J338" i="220"/>
  <c r="I339" i="220"/>
  <c r="J339" i="220"/>
  <c r="I340" i="220"/>
  <c r="J340" i="220"/>
  <c r="I341" i="220"/>
  <c r="J341" i="220"/>
  <c r="I342" i="220"/>
  <c r="J342" i="220"/>
  <c r="I343" i="220"/>
  <c r="J343" i="220"/>
  <c r="I344" i="220"/>
  <c r="J344" i="220"/>
  <c r="I345" i="220"/>
  <c r="J345" i="220"/>
  <c r="I346" i="220"/>
  <c r="J346" i="220"/>
  <c r="I347" i="220"/>
  <c r="J347" i="220"/>
  <c r="I348" i="220"/>
  <c r="J348" i="220"/>
  <c r="I349" i="220"/>
  <c r="J349" i="220"/>
  <c r="I350" i="220"/>
  <c r="J350" i="220"/>
  <c r="I351" i="220"/>
  <c r="J351" i="220"/>
  <c r="I352" i="220"/>
  <c r="J352" i="220"/>
  <c r="I353" i="220"/>
  <c r="J353" i="220"/>
  <c r="I354" i="220"/>
  <c r="J354" i="220"/>
  <c r="I355" i="220"/>
  <c r="J355" i="220"/>
  <c r="I356" i="220"/>
  <c r="J356" i="220"/>
  <c r="I357" i="220"/>
  <c r="J357" i="220"/>
  <c r="I358" i="220"/>
  <c r="J358" i="220"/>
  <c r="I359" i="220"/>
  <c r="J359" i="220"/>
  <c r="I360" i="220"/>
  <c r="J360" i="220"/>
  <c r="I361" i="220"/>
  <c r="J361" i="220"/>
  <c r="I362" i="220"/>
  <c r="J362" i="220"/>
  <c r="I363" i="220"/>
  <c r="J363" i="220"/>
  <c r="I364" i="220"/>
  <c r="J364" i="220"/>
  <c r="I365" i="220"/>
  <c r="J365" i="220"/>
  <c r="I366" i="220"/>
  <c r="J366" i="220"/>
  <c r="I367" i="220"/>
  <c r="J367" i="220"/>
  <c r="I368" i="220"/>
  <c r="J368" i="220"/>
  <c r="I369" i="220"/>
  <c r="J369" i="220"/>
  <c r="I370" i="220"/>
  <c r="J370" i="220"/>
  <c r="I371" i="220"/>
  <c r="J371" i="220"/>
  <c r="I372" i="220"/>
  <c r="J372" i="220"/>
  <c r="I373" i="220"/>
  <c r="J373" i="220"/>
  <c r="I374" i="220"/>
  <c r="J374" i="220"/>
  <c r="I375" i="220"/>
  <c r="J375" i="220"/>
  <c r="I376" i="220"/>
  <c r="J376" i="220"/>
  <c r="I377" i="220"/>
  <c r="J377" i="220"/>
  <c r="I378" i="220"/>
  <c r="J378" i="220"/>
  <c r="I379" i="220"/>
  <c r="J379" i="220"/>
  <c r="I380" i="220"/>
  <c r="J380" i="220"/>
  <c r="I381" i="220"/>
  <c r="J381" i="220"/>
  <c r="I382" i="220"/>
  <c r="J382" i="220"/>
  <c r="I383" i="220"/>
  <c r="J383" i="220"/>
  <c r="I384" i="220"/>
  <c r="J384" i="220"/>
  <c r="I385" i="220"/>
  <c r="J385" i="220"/>
  <c r="I386" i="220"/>
  <c r="J386" i="220"/>
  <c r="I387" i="220"/>
  <c r="J387" i="220"/>
  <c r="I388" i="220"/>
  <c r="J388" i="220"/>
  <c r="I389" i="220"/>
  <c r="J389" i="220"/>
  <c r="I390" i="220"/>
  <c r="J390" i="220"/>
  <c r="I391" i="220"/>
  <c r="J391" i="220"/>
  <c r="I392" i="220"/>
  <c r="J392" i="220"/>
  <c r="I393" i="220"/>
  <c r="J393" i="220"/>
  <c r="I394" i="220"/>
  <c r="J394" i="220"/>
  <c r="I395" i="220"/>
  <c r="J395" i="220"/>
  <c r="I396" i="220"/>
  <c r="J396" i="220"/>
  <c r="I397" i="220"/>
  <c r="J397" i="220"/>
  <c r="I398" i="220"/>
  <c r="J398" i="220"/>
  <c r="I399" i="220"/>
  <c r="J399" i="220"/>
  <c r="I400" i="220"/>
  <c r="J400" i="220"/>
  <c r="I401" i="220"/>
  <c r="J401" i="220"/>
  <c r="I402" i="220"/>
  <c r="J402" i="220"/>
  <c r="I403" i="220"/>
  <c r="J403" i="220"/>
  <c r="I404" i="220"/>
  <c r="J404" i="220"/>
  <c r="I405" i="220"/>
  <c r="J405" i="220"/>
  <c r="I406" i="220"/>
  <c r="J406" i="220"/>
  <c r="I407" i="220"/>
  <c r="J407" i="220"/>
  <c r="I408" i="220"/>
  <c r="J408" i="220"/>
  <c r="I409" i="220"/>
  <c r="J409" i="220"/>
  <c r="I410" i="220"/>
  <c r="J410" i="220"/>
  <c r="I411" i="220"/>
  <c r="J411" i="220"/>
  <c r="I412" i="220"/>
  <c r="J412" i="220"/>
  <c r="I413" i="220"/>
  <c r="J413" i="220"/>
  <c r="I414" i="220"/>
  <c r="J414" i="220"/>
  <c r="I415" i="220"/>
  <c r="J415" i="220"/>
  <c r="I416" i="220"/>
  <c r="J416" i="220"/>
  <c r="I417" i="220"/>
  <c r="J417" i="220"/>
  <c r="I418" i="220"/>
  <c r="J418" i="220"/>
  <c r="I419" i="220"/>
  <c r="J419" i="220"/>
  <c r="I420" i="220"/>
  <c r="J420" i="220"/>
  <c r="I421" i="220"/>
  <c r="J421" i="220"/>
  <c r="I422" i="220"/>
  <c r="J422" i="220"/>
  <c r="I423" i="220"/>
  <c r="J423" i="220"/>
  <c r="I424" i="220"/>
  <c r="J424" i="220"/>
  <c r="I425" i="220"/>
  <c r="J425" i="220"/>
  <c r="I426" i="220"/>
  <c r="J426" i="220"/>
  <c r="I427" i="220"/>
  <c r="J427" i="220"/>
  <c r="I428" i="220"/>
  <c r="J428" i="220"/>
  <c r="I429" i="220"/>
  <c r="J429" i="220"/>
  <c r="I430" i="220"/>
  <c r="J430" i="220"/>
  <c r="I431" i="220"/>
  <c r="J431" i="220"/>
  <c r="I432" i="220"/>
  <c r="J432" i="220"/>
  <c r="I433" i="220"/>
  <c r="J433" i="220"/>
  <c r="I434" i="220"/>
  <c r="J434" i="220"/>
  <c r="I435" i="220"/>
  <c r="J435" i="220"/>
  <c r="I436" i="220"/>
  <c r="J436" i="220"/>
  <c r="I437" i="220"/>
  <c r="J437" i="220"/>
  <c r="I438" i="220"/>
  <c r="J438" i="220"/>
  <c r="I439" i="220"/>
  <c r="J439" i="220"/>
  <c r="I440" i="220"/>
  <c r="J440" i="220"/>
  <c r="I441" i="220"/>
  <c r="J441" i="220"/>
  <c r="I442" i="220"/>
  <c r="J442" i="220"/>
  <c r="I443" i="220"/>
  <c r="J443" i="220"/>
  <c r="I444" i="220"/>
  <c r="J444" i="220"/>
  <c r="I445" i="220"/>
  <c r="J445" i="220"/>
  <c r="I446" i="220"/>
  <c r="J446" i="220"/>
  <c r="I447" i="220"/>
  <c r="J447" i="220"/>
  <c r="I459" i="220"/>
  <c r="J459" i="220"/>
  <c r="I460" i="220"/>
  <c r="J460" i="220"/>
  <c r="I461" i="220"/>
  <c r="J461" i="220"/>
  <c r="I462" i="220"/>
  <c r="J462" i="220"/>
  <c r="I463" i="220"/>
  <c r="J463" i="220"/>
  <c r="I464" i="220"/>
  <c r="J464" i="220"/>
  <c r="I465" i="220"/>
  <c r="J465" i="220"/>
  <c r="I466" i="220"/>
  <c r="J466" i="220"/>
  <c r="I467" i="220"/>
  <c r="J467" i="220"/>
  <c r="I468" i="220"/>
  <c r="J468" i="220"/>
  <c r="I469" i="220"/>
  <c r="J469" i="220"/>
  <c r="I470" i="220"/>
  <c r="J470" i="220"/>
  <c r="I471" i="220"/>
  <c r="J471" i="220"/>
  <c r="I472" i="220"/>
  <c r="J472" i="220"/>
  <c r="I473" i="220"/>
  <c r="J473" i="220"/>
  <c r="I474" i="220"/>
  <c r="J474" i="220"/>
  <c r="I475" i="220"/>
  <c r="J475" i="220"/>
  <c r="I476" i="220"/>
  <c r="J476" i="220"/>
  <c r="I477" i="220"/>
  <c r="J477" i="220"/>
  <c r="I478" i="220"/>
  <c r="J478" i="220"/>
  <c r="I479" i="220"/>
  <c r="J479" i="220"/>
  <c r="I480" i="220"/>
  <c r="J480" i="220"/>
  <c r="I481" i="220"/>
  <c r="J481" i="220"/>
  <c r="I482" i="220"/>
  <c r="J482" i="220"/>
  <c r="I483" i="220"/>
  <c r="J483" i="220"/>
  <c r="I484" i="220"/>
  <c r="J484" i="220"/>
  <c r="I485" i="220"/>
  <c r="J485" i="220"/>
  <c r="I486" i="220"/>
  <c r="J486" i="220"/>
  <c r="I487" i="220"/>
  <c r="J487" i="220"/>
  <c r="I488" i="220"/>
  <c r="J488" i="220"/>
  <c r="I489" i="220"/>
  <c r="J489" i="220"/>
  <c r="I490" i="220"/>
  <c r="J490" i="220"/>
  <c r="I491" i="220"/>
  <c r="J491" i="220"/>
  <c r="I492" i="220"/>
  <c r="J492" i="220"/>
  <c r="I493" i="220"/>
  <c r="J493" i="220"/>
  <c r="I494" i="220"/>
  <c r="J494" i="220"/>
  <c r="I495" i="220"/>
  <c r="J495" i="220"/>
  <c r="I496" i="220"/>
  <c r="J496" i="220"/>
  <c r="I497" i="220"/>
  <c r="J497" i="220"/>
  <c r="I498" i="220"/>
  <c r="J498" i="220"/>
  <c r="I499" i="220"/>
  <c r="J499" i="220"/>
  <c r="I500" i="220"/>
  <c r="J500" i="220"/>
  <c r="I501" i="220"/>
  <c r="J501" i="220"/>
  <c r="I502" i="220"/>
  <c r="J502" i="220"/>
  <c r="I503" i="220"/>
  <c r="J503" i="220"/>
  <c r="I504" i="220"/>
  <c r="J504" i="220"/>
  <c r="I505" i="220"/>
  <c r="J505" i="220"/>
  <c r="I506" i="220"/>
  <c r="J506" i="220"/>
  <c r="I507" i="220"/>
  <c r="J507" i="220"/>
  <c r="I508" i="220"/>
  <c r="J508" i="220"/>
  <c r="I509" i="220"/>
  <c r="J509" i="220"/>
  <c r="I513" i="220"/>
  <c r="J513" i="220"/>
  <c r="I514" i="220"/>
  <c r="J514" i="220"/>
  <c r="I515" i="220"/>
  <c r="J515" i="220"/>
  <c r="I516" i="220"/>
  <c r="J516" i="220"/>
  <c r="I517" i="220"/>
  <c r="J517" i="220"/>
  <c r="I518" i="220"/>
  <c r="J518" i="220"/>
  <c r="I519" i="220"/>
  <c r="J519" i="220"/>
  <c r="I520" i="220"/>
  <c r="J520" i="220"/>
  <c r="I521" i="220"/>
  <c r="J521" i="220"/>
  <c r="I522" i="220"/>
  <c r="J522" i="220"/>
  <c r="I523" i="220"/>
  <c r="J523" i="220"/>
  <c r="I524" i="220"/>
  <c r="J524" i="220"/>
  <c r="I525" i="220"/>
  <c r="J525" i="220"/>
  <c r="I526" i="220"/>
  <c r="J526" i="220"/>
  <c r="I527" i="220"/>
  <c r="J527" i="220"/>
  <c r="I528" i="220"/>
  <c r="J528" i="220"/>
  <c r="I529" i="220"/>
  <c r="J529" i="220"/>
  <c r="I530" i="220"/>
  <c r="J530" i="220"/>
  <c r="I531" i="220"/>
  <c r="J531" i="220"/>
  <c r="I532" i="220"/>
  <c r="J532" i="220"/>
  <c r="I533" i="220"/>
  <c r="J533" i="220"/>
  <c r="I534" i="220"/>
  <c r="J534" i="220"/>
  <c r="I535" i="220"/>
  <c r="J535" i="220"/>
  <c r="I536" i="220"/>
  <c r="J536" i="220"/>
  <c r="I537" i="220"/>
  <c r="J537" i="220"/>
  <c r="I538" i="220"/>
  <c r="J538" i="220"/>
  <c r="I539" i="220"/>
  <c r="J539" i="220"/>
  <c r="I540" i="220"/>
  <c r="J540" i="220"/>
  <c r="I541" i="220"/>
  <c r="J541" i="220"/>
  <c r="I542" i="220"/>
  <c r="J542" i="220"/>
  <c r="I543" i="220"/>
  <c r="J543" i="220"/>
  <c r="I544" i="220"/>
  <c r="J544" i="220"/>
  <c r="I545" i="220"/>
  <c r="J545" i="220"/>
  <c r="I546" i="220"/>
  <c r="J546" i="220"/>
  <c r="I547" i="220"/>
  <c r="J547" i="220"/>
  <c r="I548" i="220"/>
  <c r="J548" i="220"/>
  <c r="I549" i="220"/>
  <c r="J549" i="220"/>
  <c r="I550" i="220"/>
  <c r="J550" i="220"/>
  <c r="I551" i="220"/>
  <c r="J551" i="220"/>
  <c r="I552" i="220"/>
  <c r="J552" i="220"/>
  <c r="I553" i="220"/>
  <c r="J553" i="220"/>
  <c r="I554" i="220"/>
  <c r="J554" i="220"/>
  <c r="I555" i="220"/>
  <c r="J555" i="220"/>
  <c r="I556" i="220"/>
  <c r="J556" i="220"/>
  <c r="I557" i="220"/>
  <c r="J557" i="220"/>
  <c r="I558" i="220"/>
  <c r="J558" i="220"/>
  <c r="I559" i="220"/>
  <c r="J559" i="220"/>
  <c r="I560" i="220"/>
  <c r="J560" i="220"/>
  <c r="I561" i="220"/>
  <c r="J561" i="220"/>
  <c r="I562" i="220"/>
  <c r="J562" i="220"/>
  <c r="I563" i="220"/>
  <c r="J563" i="220"/>
  <c r="I564" i="220"/>
  <c r="J564" i="220"/>
  <c r="I565" i="220"/>
  <c r="J565" i="220"/>
  <c r="I566" i="220"/>
  <c r="J566" i="220"/>
  <c r="I567" i="220"/>
  <c r="J567" i="220"/>
  <c r="I568" i="220"/>
  <c r="J568" i="220"/>
  <c r="I569" i="220"/>
  <c r="J569" i="220"/>
  <c r="I570" i="220"/>
  <c r="J570" i="220"/>
  <c r="I571" i="220"/>
  <c r="J571" i="220"/>
  <c r="I572" i="220"/>
  <c r="J572" i="220"/>
  <c r="I573" i="220"/>
  <c r="J573" i="220"/>
  <c r="I574" i="220"/>
  <c r="J574" i="220"/>
  <c r="I575" i="220"/>
  <c r="J575" i="220"/>
  <c r="I576" i="220"/>
  <c r="J576" i="220"/>
  <c r="I577" i="220"/>
  <c r="J577" i="220"/>
  <c r="I578" i="220"/>
  <c r="J578" i="220"/>
  <c r="I579" i="220"/>
  <c r="J579" i="220"/>
  <c r="I580" i="220"/>
  <c r="J580" i="220"/>
  <c r="I581" i="220"/>
  <c r="J581" i="220"/>
  <c r="I582" i="220"/>
  <c r="J582" i="220"/>
  <c r="I583" i="220"/>
  <c r="J583" i="220"/>
  <c r="I584" i="220"/>
  <c r="J584" i="220"/>
  <c r="I585" i="220"/>
  <c r="J585" i="220"/>
  <c r="I586" i="220"/>
  <c r="J586" i="220"/>
  <c r="I587" i="220"/>
  <c r="J587" i="220"/>
  <c r="I588" i="220"/>
  <c r="J588" i="220"/>
  <c r="I589" i="220"/>
  <c r="J589" i="220"/>
  <c r="I590" i="220"/>
  <c r="J590" i="220"/>
  <c r="I591" i="220"/>
  <c r="J591" i="220"/>
  <c r="I592" i="220"/>
  <c r="J592" i="220"/>
  <c r="I593" i="220"/>
  <c r="J593" i="220"/>
  <c r="I594" i="220"/>
  <c r="J594" i="220"/>
  <c r="I595" i="220"/>
  <c r="J595" i="220"/>
  <c r="I596" i="220"/>
  <c r="J596" i="220"/>
  <c r="I604" i="220"/>
  <c r="J604" i="220"/>
  <c r="I605" i="220"/>
  <c r="J605" i="220"/>
  <c r="I606" i="220"/>
  <c r="J606" i="220"/>
  <c r="I607" i="220"/>
  <c r="J607" i="220"/>
  <c r="I608" i="220"/>
  <c r="J608" i="220"/>
  <c r="I609" i="220"/>
  <c r="J609" i="220"/>
  <c r="I610" i="220"/>
  <c r="J610" i="220"/>
  <c r="I611" i="220"/>
  <c r="J611" i="220"/>
  <c r="I612" i="220"/>
  <c r="J612" i="220"/>
  <c r="I613" i="220"/>
  <c r="J613" i="220"/>
  <c r="I614" i="220"/>
  <c r="J614" i="220"/>
  <c r="I615" i="220"/>
  <c r="J615" i="220"/>
  <c r="I616" i="220"/>
  <c r="J616" i="220"/>
  <c r="I617" i="220"/>
  <c r="J617" i="220"/>
  <c r="I618" i="220"/>
  <c r="J618" i="220"/>
  <c r="I619" i="220"/>
  <c r="J619" i="220"/>
  <c r="I620" i="220"/>
  <c r="J620" i="220"/>
  <c r="I621" i="220"/>
  <c r="J621" i="220"/>
  <c r="I622" i="220"/>
  <c r="J622" i="220"/>
  <c r="I623" i="220"/>
  <c r="J623" i="220"/>
  <c r="I624" i="220"/>
  <c r="J624" i="220"/>
  <c r="I625" i="220"/>
  <c r="J625" i="220"/>
  <c r="I626" i="220"/>
  <c r="J626" i="220"/>
  <c r="I627" i="220"/>
  <c r="J627" i="220"/>
  <c r="I628" i="220"/>
  <c r="J628" i="220"/>
  <c r="I629" i="220"/>
  <c r="J629" i="220"/>
  <c r="I630" i="220"/>
  <c r="J630" i="220"/>
  <c r="I631" i="220"/>
  <c r="J631" i="220"/>
  <c r="I632" i="220"/>
  <c r="J632" i="220"/>
  <c r="I633" i="220"/>
  <c r="J633" i="220"/>
  <c r="I634" i="220"/>
  <c r="J634" i="220"/>
  <c r="I635" i="220"/>
  <c r="J635" i="220"/>
  <c r="I636" i="220"/>
  <c r="J636" i="220"/>
  <c r="I637" i="220"/>
  <c r="J637" i="220"/>
  <c r="I638" i="220"/>
  <c r="J638" i="220"/>
  <c r="I639" i="220"/>
  <c r="J639" i="220"/>
  <c r="I640" i="220"/>
  <c r="J640" i="220"/>
  <c r="I641" i="220"/>
  <c r="J641" i="220"/>
  <c r="I642" i="220"/>
  <c r="J642" i="220"/>
  <c r="I643" i="220"/>
  <c r="J643" i="220"/>
  <c r="I644" i="220"/>
  <c r="J644" i="220"/>
  <c r="I645" i="220"/>
  <c r="J645" i="220"/>
  <c r="I646" i="220"/>
  <c r="J646" i="220"/>
  <c r="I647" i="220"/>
  <c r="J647" i="220"/>
  <c r="I648" i="220"/>
  <c r="J648" i="220"/>
  <c r="I649" i="220"/>
  <c r="J649" i="220"/>
  <c r="I650" i="220"/>
  <c r="J650" i="220"/>
  <c r="I651" i="220"/>
  <c r="J651" i="220"/>
  <c r="I652" i="220"/>
  <c r="J652" i="220"/>
  <c r="I653" i="220"/>
  <c r="J653" i="220"/>
  <c r="I654" i="220"/>
  <c r="J654" i="220"/>
  <c r="I655" i="220"/>
  <c r="J655" i="220"/>
  <c r="I656" i="220"/>
  <c r="J656" i="220"/>
  <c r="I657" i="220"/>
  <c r="J657" i="220"/>
  <c r="I658" i="220"/>
  <c r="J658" i="220"/>
  <c r="I659" i="220"/>
  <c r="J659" i="220"/>
  <c r="I660" i="220"/>
  <c r="J660" i="220"/>
  <c r="I661" i="220"/>
  <c r="J661" i="220"/>
  <c r="I662" i="220"/>
  <c r="J662" i="220"/>
  <c r="I663" i="220"/>
  <c r="J663" i="220"/>
  <c r="I664" i="220"/>
  <c r="J664" i="220"/>
  <c r="I665" i="220"/>
  <c r="J665" i="220"/>
  <c r="I666" i="220"/>
  <c r="J666" i="220"/>
  <c r="I670" i="220"/>
  <c r="J670" i="220"/>
  <c r="I673" i="220"/>
  <c r="J673" i="220"/>
  <c r="I674" i="220"/>
  <c r="J674" i="220"/>
  <c r="I675" i="220"/>
  <c r="J675" i="220"/>
  <c r="I676" i="220"/>
  <c r="J676" i="220"/>
  <c r="I677" i="220"/>
  <c r="J677" i="220"/>
  <c r="I678" i="220"/>
  <c r="J678" i="220"/>
  <c r="I679" i="220"/>
  <c r="J679" i="220"/>
  <c r="I680" i="220"/>
  <c r="J680" i="220"/>
  <c r="I681" i="220"/>
  <c r="J681" i="220"/>
  <c r="I682" i="220"/>
  <c r="J682" i="220"/>
  <c r="I683" i="220"/>
  <c r="J683" i="220"/>
  <c r="I684" i="220"/>
  <c r="J684" i="220"/>
  <c r="I685" i="220"/>
  <c r="J685" i="220"/>
  <c r="I686" i="220"/>
  <c r="J686" i="220"/>
  <c r="I687" i="220"/>
  <c r="J687" i="220"/>
  <c r="I688" i="220"/>
  <c r="J688" i="220"/>
  <c r="I689" i="220"/>
  <c r="J689" i="220"/>
  <c r="I690" i="220"/>
  <c r="J690" i="220"/>
  <c r="I691" i="220"/>
  <c r="J691" i="220"/>
  <c r="I692" i="220"/>
  <c r="J692" i="220"/>
  <c r="I693" i="220"/>
  <c r="J693" i="220"/>
  <c r="I694" i="220"/>
  <c r="J694" i="220"/>
  <c r="I695" i="220"/>
  <c r="J695" i="220"/>
  <c r="I696" i="220"/>
  <c r="J696" i="220"/>
  <c r="I697" i="220"/>
  <c r="J697" i="220"/>
  <c r="I698" i="220"/>
  <c r="J698" i="220"/>
  <c r="I699" i="220"/>
  <c r="J699" i="220"/>
  <c r="I700" i="220"/>
  <c r="J700" i="220"/>
  <c r="I701" i="220"/>
  <c r="J701" i="220"/>
  <c r="I702" i="220"/>
  <c r="J702" i="220"/>
  <c r="I703" i="220"/>
  <c r="J703" i="220"/>
  <c r="I704" i="220"/>
  <c r="J704" i="220"/>
  <c r="I705" i="220"/>
  <c r="J705" i="220"/>
  <c r="I706" i="220"/>
  <c r="J706" i="220"/>
  <c r="I707" i="220"/>
  <c r="J707" i="220"/>
  <c r="I708" i="220"/>
  <c r="J708" i="220"/>
  <c r="I709" i="220"/>
  <c r="J709" i="220"/>
  <c r="I710" i="220"/>
  <c r="J710" i="220"/>
  <c r="J714" i="220"/>
  <c r="I714" i="220"/>
  <c r="J713" i="220"/>
  <c r="I713" i="220"/>
  <c r="J712" i="220"/>
  <c r="I712" i="220"/>
  <c r="J711" i="220"/>
  <c r="I711" i="220"/>
  <c r="J183" i="220"/>
  <c r="I183" i="220"/>
  <c r="J182" i="220"/>
  <c r="I182" i="220"/>
  <c r="J181" i="220"/>
  <c r="I181" i="220"/>
  <c r="J180" i="220"/>
  <c r="I180" i="220"/>
  <c r="J179" i="220"/>
  <c r="I179" i="220"/>
  <c r="J177" i="220"/>
  <c r="I177" i="220"/>
  <c r="J176" i="220"/>
  <c r="I176" i="220"/>
  <c r="J175" i="220"/>
  <c r="I175" i="220"/>
  <c r="J174" i="220"/>
  <c r="I174" i="220"/>
  <c r="J173" i="220"/>
  <c r="I173" i="220"/>
  <c r="J172" i="220"/>
  <c r="I172" i="220"/>
  <c r="J169" i="220"/>
  <c r="I169" i="220"/>
  <c r="J168" i="220"/>
  <c r="I168" i="220"/>
  <c r="J167" i="220"/>
  <c r="I167" i="220"/>
  <c r="J166" i="220"/>
  <c r="I166" i="220"/>
  <c r="J163" i="220"/>
  <c r="I163" i="220"/>
  <c r="J162" i="220"/>
  <c r="I162" i="220"/>
  <c r="J161" i="220"/>
  <c r="I161" i="220"/>
  <c r="J160" i="220"/>
  <c r="I160" i="220"/>
  <c r="J157" i="220"/>
  <c r="I157" i="220"/>
  <c r="J156" i="220"/>
  <c r="I156" i="220"/>
  <c r="J155" i="220"/>
  <c r="I155" i="220"/>
  <c r="J154" i="220"/>
  <c r="I154" i="220"/>
  <c r="J153" i="220"/>
  <c r="I153" i="220"/>
  <c r="J152" i="220"/>
  <c r="I152" i="220"/>
  <c r="J148" i="220"/>
  <c r="I148" i="220"/>
  <c r="J147" i="220"/>
  <c r="I147" i="220"/>
  <c r="J146" i="220"/>
  <c r="I146" i="220"/>
  <c r="J145" i="220"/>
  <c r="I145" i="220"/>
  <c r="J144" i="220"/>
  <c r="I144" i="220"/>
  <c r="J143" i="220"/>
  <c r="I143" i="220"/>
  <c r="J140" i="220"/>
  <c r="J139" i="220"/>
  <c r="J138" i="220"/>
  <c r="J137" i="220"/>
  <c r="J136" i="220"/>
  <c r="I136" i="220"/>
  <c r="J135" i="220"/>
  <c r="I135" i="220"/>
  <c r="J132" i="220"/>
  <c r="I132" i="220"/>
  <c r="J131" i="220"/>
  <c r="I131" i="220"/>
  <c r="J130" i="220"/>
  <c r="I130" i="220"/>
  <c r="J129" i="220"/>
  <c r="I129" i="220"/>
  <c r="J125" i="220"/>
  <c r="I125" i="220"/>
  <c r="J124" i="220"/>
  <c r="I124" i="220"/>
  <c r="J123" i="220"/>
  <c r="I123" i="220"/>
  <c r="J122" i="220"/>
  <c r="I122" i="220"/>
  <c r="J119" i="220"/>
  <c r="I119" i="220"/>
  <c r="J118" i="220"/>
  <c r="I118" i="220"/>
  <c r="J117" i="220"/>
  <c r="I117" i="220"/>
  <c r="J116" i="220"/>
  <c r="I116" i="220"/>
  <c r="J115" i="220"/>
  <c r="I115" i="220"/>
  <c r="J114" i="220"/>
  <c r="I114" i="220"/>
  <c r="J110" i="220"/>
  <c r="I110" i="220"/>
  <c r="J109" i="220"/>
  <c r="I109" i="220"/>
  <c r="J108" i="220"/>
  <c r="I108" i="220"/>
  <c r="J107" i="220"/>
  <c r="I107" i="220"/>
  <c r="J106" i="220"/>
  <c r="I106" i="220"/>
  <c r="J105" i="220"/>
  <c r="I105" i="220"/>
  <c r="J103" i="220"/>
  <c r="I103" i="220"/>
  <c r="J102" i="220"/>
  <c r="I102" i="220"/>
  <c r="J101" i="220"/>
  <c r="I101" i="220"/>
  <c r="J100" i="220"/>
  <c r="I100" i="220"/>
  <c r="J99" i="220"/>
  <c r="J98" i="220"/>
  <c r="J95" i="220"/>
  <c r="I95" i="220"/>
  <c r="J94" i="220"/>
  <c r="I94" i="220"/>
  <c r="J93" i="220"/>
  <c r="I93" i="220"/>
  <c r="J92" i="220"/>
  <c r="I92" i="220"/>
  <c r="J89" i="220"/>
  <c r="I89" i="220"/>
  <c r="J88" i="220"/>
  <c r="I88" i="220"/>
  <c r="J85" i="220"/>
  <c r="I85" i="220"/>
  <c r="J84" i="220"/>
  <c r="I84" i="220"/>
  <c r="J83" i="220"/>
  <c r="I83" i="220"/>
  <c r="J82" i="220"/>
  <c r="I82" i="220"/>
  <c r="J81" i="220"/>
  <c r="I81" i="220"/>
  <c r="J80" i="220"/>
  <c r="I80" i="220"/>
  <c r="J77" i="220"/>
  <c r="I77" i="220"/>
  <c r="J76" i="220"/>
  <c r="I76" i="220"/>
  <c r="J75" i="220"/>
  <c r="I75" i="220"/>
  <c r="J74" i="220"/>
  <c r="I74" i="220"/>
  <c r="J71" i="220"/>
  <c r="I71" i="220"/>
  <c r="J70" i="220"/>
  <c r="I70" i="220"/>
  <c r="J69" i="220"/>
  <c r="I69" i="220"/>
  <c r="J68" i="220"/>
  <c r="I68" i="220"/>
  <c r="J67" i="220"/>
  <c r="I67" i="220"/>
  <c r="J66" i="220"/>
  <c r="I66" i="220"/>
  <c r="J63" i="220"/>
  <c r="I63" i="220"/>
  <c r="J62" i="220"/>
  <c r="I62" i="220"/>
  <c r="J61" i="220"/>
  <c r="I61" i="220"/>
  <c r="J60" i="220"/>
  <c r="I60" i="220"/>
  <c r="J59" i="220"/>
  <c r="I59" i="220"/>
  <c r="J58" i="220"/>
  <c r="I58" i="220"/>
  <c r="J55" i="220"/>
  <c r="J54" i="220"/>
  <c r="J53" i="220"/>
  <c r="J52" i="220"/>
  <c r="J51" i="220"/>
  <c r="J50" i="220"/>
  <c r="J47" i="220"/>
  <c r="I47" i="220"/>
  <c r="J46" i="220"/>
  <c r="I46" i="220"/>
  <c r="J45" i="220"/>
  <c r="I45" i="220"/>
  <c r="J44" i="220"/>
  <c r="I44" i="220"/>
  <c r="J43" i="220"/>
  <c r="I43" i="220"/>
  <c r="J42" i="220"/>
  <c r="I42" i="220"/>
  <c r="I11" i="220"/>
  <c r="J11" i="220"/>
  <c r="I12" i="220"/>
  <c r="J12" i="220"/>
  <c r="I13" i="220"/>
  <c r="J13" i="220"/>
  <c r="M38" i="189" l="1"/>
  <c r="E96" i="209"/>
  <c r="I49" i="209"/>
  <c r="R38" i="189"/>
  <c r="F97" i="209"/>
  <c r="K75" i="209"/>
  <c r="AF38" i="189"/>
  <c r="E38" i="189"/>
  <c r="G99" i="209"/>
  <c r="J10" i="220"/>
  <c r="J104" i="220"/>
  <c r="I10" i="220"/>
  <c r="F16" i="220"/>
  <c r="G16" i="220"/>
  <c r="H16" i="220"/>
  <c r="I104" i="220"/>
  <c r="E16" i="220"/>
  <c r="V38" i="189"/>
  <c r="K19" i="211"/>
  <c r="F38" i="189"/>
  <c r="J74" i="209"/>
  <c r="H24" i="189"/>
  <c r="D24" i="189" s="1"/>
  <c r="AC24" i="189"/>
  <c r="Z38" i="189"/>
  <c r="J20" i="220"/>
  <c r="I19" i="220"/>
  <c r="H31" i="189"/>
  <c r="D31" i="189" s="1"/>
  <c r="U38" i="189"/>
  <c r="H98" i="209"/>
  <c r="S38" i="189"/>
  <c r="D97" i="209"/>
  <c r="I72" i="209"/>
  <c r="J73" i="209"/>
  <c r="G38" i="189"/>
  <c r="W38" i="189"/>
  <c r="K48" i="209"/>
  <c r="I51" i="209"/>
  <c r="J72" i="209"/>
  <c r="I17" i="220"/>
  <c r="I18" i="220"/>
  <c r="J17" i="220"/>
  <c r="J19" i="220"/>
  <c r="I20" i="220"/>
  <c r="J18" i="220"/>
  <c r="K49" i="209"/>
  <c r="O38" i="189"/>
  <c r="K51" i="209"/>
  <c r="H96" i="209"/>
  <c r="L48" i="209"/>
  <c r="L49" i="209"/>
  <c r="K74" i="209"/>
  <c r="L75" i="209"/>
  <c r="D98" i="209"/>
  <c r="K50" i="209"/>
  <c r="N38" i="189"/>
  <c r="I38" i="189"/>
  <c r="L38" i="189"/>
  <c r="X31" i="189"/>
  <c r="Y31" i="189" s="1"/>
  <c r="L72" i="209"/>
  <c r="D96" i="209"/>
  <c r="E99" i="209"/>
  <c r="K73" i="209"/>
  <c r="L74" i="209"/>
  <c r="F98" i="209"/>
  <c r="J48" i="209"/>
  <c r="J51" i="209"/>
  <c r="F99" i="209"/>
  <c r="L73" i="209"/>
  <c r="H97" i="209"/>
  <c r="J75" i="209"/>
  <c r="F96" i="209"/>
  <c r="AD38" i="189"/>
  <c r="AE38" i="189"/>
  <c r="K72" i="209"/>
  <c r="I74" i="209"/>
  <c r="G96" i="209"/>
  <c r="G97" i="209"/>
  <c r="G98" i="209"/>
  <c r="I48" i="209"/>
  <c r="I50" i="209"/>
  <c r="E97" i="209"/>
  <c r="E98" i="209"/>
  <c r="I37" i="220"/>
  <c r="I73" i="209"/>
  <c r="D99" i="209"/>
  <c r="L50" i="209"/>
  <c r="P31" i="189"/>
  <c r="Q31" i="189" s="1"/>
  <c r="J38" i="189"/>
  <c r="X24" i="189"/>
  <c r="Y24" i="189" s="1"/>
  <c r="K38" i="189"/>
  <c r="P24" i="189"/>
  <c r="Q24" i="189" s="1"/>
  <c r="J3601" i="220"/>
  <c r="I3601" i="220"/>
  <c r="J3599" i="220"/>
  <c r="I3599" i="220"/>
  <c r="J3598" i="220"/>
  <c r="I3598" i="220"/>
  <c r="J3596" i="220"/>
  <c r="I3596" i="220"/>
  <c r="J3595" i="220"/>
  <c r="I3595" i="220"/>
  <c r="J3020" i="220"/>
  <c r="I3020" i="220"/>
  <c r="J3019" i="220"/>
  <c r="I3019" i="220"/>
  <c r="J3018" i="220"/>
  <c r="I3018" i="220"/>
  <c r="J3017" i="220"/>
  <c r="I3017" i="220"/>
  <c r="J2911" i="220"/>
  <c r="I2911" i="220"/>
  <c r="J2894" i="220"/>
  <c r="I2894" i="220"/>
  <c r="J2890" i="220"/>
  <c r="I2890" i="220"/>
  <c r="J2702" i="220"/>
  <c r="I2702" i="220"/>
  <c r="J2701" i="220"/>
  <c r="I2701" i="220"/>
  <c r="J858" i="220"/>
  <c r="I858" i="220"/>
  <c r="J857" i="220"/>
  <c r="I857" i="220"/>
  <c r="J856" i="220"/>
  <c r="I856" i="220"/>
  <c r="J855" i="220"/>
  <c r="I855" i="220"/>
  <c r="J854" i="220"/>
  <c r="I854" i="220"/>
  <c r="J853" i="220"/>
  <c r="I853" i="220"/>
  <c r="J188" i="220"/>
  <c r="I188" i="220"/>
  <c r="J187" i="220"/>
  <c r="I187" i="220"/>
  <c r="J186" i="220"/>
  <c r="I186" i="220"/>
  <c r="J185" i="220"/>
  <c r="I185" i="220"/>
  <c r="J14" i="220"/>
  <c r="J15" i="220"/>
  <c r="I14" i="220"/>
  <c r="I15" i="220"/>
  <c r="J16" i="220" l="1"/>
  <c r="I16" i="220"/>
  <c r="I3594" i="220"/>
  <c r="A11" i="220" s="1"/>
  <c r="J3594" i="220"/>
  <c r="A13" i="220" s="1"/>
  <c r="H38" i="189"/>
  <c r="I34" i="220"/>
  <c r="I99" i="220"/>
  <c r="C2" i="223"/>
  <c r="C1" i="223"/>
  <c r="I33" i="220" l="1"/>
  <c r="I98" i="220"/>
  <c r="C1" i="220"/>
  <c r="C2" i="220"/>
  <c r="Z26" i="192" l="1"/>
  <c r="Y26" i="192"/>
  <c r="X26" i="192"/>
  <c r="W26" i="192"/>
  <c r="U26" i="192"/>
  <c r="T26" i="192"/>
  <c r="Q26" i="192"/>
  <c r="P26" i="192"/>
  <c r="O26" i="192"/>
  <c r="F26" i="192"/>
  <c r="G26" i="192"/>
  <c r="H26" i="192"/>
  <c r="I26" i="192"/>
  <c r="D26" i="192"/>
  <c r="C1" i="174" l="1"/>
  <c r="C2" i="174"/>
  <c r="C3" i="174"/>
  <c r="H17" i="159" l="1"/>
  <c r="H10" i="159"/>
  <c r="F17" i="159"/>
  <c r="F10" i="159"/>
  <c r="H73" i="159"/>
  <c r="F73" i="159"/>
  <c r="H72" i="159"/>
  <c r="F72" i="159"/>
  <c r="H71" i="159"/>
  <c r="F71" i="159"/>
  <c r="H70" i="159"/>
  <c r="F70" i="159"/>
  <c r="H69" i="159"/>
  <c r="F69" i="159"/>
  <c r="H68" i="159"/>
  <c r="F68" i="159"/>
  <c r="H67" i="159"/>
  <c r="F67" i="159"/>
  <c r="H66" i="159"/>
  <c r="F66" i="159"/>
  <c r="H65" i="159"/>
  <c r="F65" i="159"/>
  <c r="H64" i="159"/>
  <c r="F64" i="159"/>
  <c r="H63" i="159"/>
  <c r="F63" i="159"/>
  <c r="H62" i="159"/>
  <c r="F62" i="159"/>
  <c r="H61" i="159"/>
  <c r="F61" i="159"/>
  <c r="H60" i="159"/>
  <c r="F60" i="159"/>
  <c r="H59" i="159"/>
  <c r="F59" i="159"/>
  <c r="H58" i="159"/>
  <c r="F58" i="159"/>
  <c r="H57" i="159"/>
  <c r="F57" i="159"/>
  <c r="H56" i="159"/>
  <c r="H75" i="159" s="1"/>
  <c r="F56" i="159"/>
  <c r="F75" i="159" s="1"/>
  <c r="H55" i="159"/>
  <c r="F55" i="159"/>
  <c r="H54" i="159"/>
  <c r="F54" i="159"/>
  <c r="H53" i="159"/>
  <c r="F53" i="159"/>
  <c r="H52" i="159"/>
  <c r="F52" i="159"/>
  <c r="H51" i="159"/>
  <c r="F51" i="159"/>
  <c r="H50" i="159"/>
  <c r="F50" i="159"/>
  <c r="H49" i="159"/>
  <c r="F49" i="159"/>
  <c r="H48" i="159"/>
  <c r="F48" i="159"/>
  <c r="H47" i="159"/>
  <c r="F47" i="159"/>
  <c r="C3" i="213" l="1"/>
  <c r="C2" i="213"/>
  <c r="C1" i="213"/>
  <c r="P21" i="213"/>
  <c r="O21" i="213"/>
  <c r="N21" i="213"/>
  <c r="M21" i="213"/>
  <c r="L21" i="213"/>
  <c r="K21" i="213"/>
  <c r="J21" i="213"/>
  <c r="I21" i="213"/>
  <c r="H21" i="213"/>
  <c r="G21" i="213"/>
  <c r="F21" i="213"/>
  <c r="E21" i="213"/>
  <c r="D21" i="213"/>
  <c r="C21" i="213"/>
  <c r="C3" i="212" l="1"/>
  <c r="C2" i="212"/>
  <c r="C1" i="212"/>
  <c r="D8" i="212"/>
  <c r="C8" i="212"/>
  <c r="C3" i="169" l="1"/>
  <c r="C3" i="192"/>
  <c r="C3" i="191"/>
  <c r="C2" i="200"/>
  <c r="C2" i="211"/>
  <c r="C2" i="183"/>
  <c r="C2" i="208"/>
  <c r="C2" i="197"/>
  <c r="C2" i="209"/>
  <c r="C2" i="169"/>
  <c r="C2" i="192"/>
  <c r="C2" i="191"/>
  <c r="C1" i="200"/>
  <c r="C1" i="211"/>
  <c r="C1" i="183"/>
  <c r="C1" i="208"/>
  <c r="C1" i="209"/>
  <c r="C1" i="169"/>
  <c r="C1" i="192"/>
  <c r="C1" i="191"/>
  <c r="R17" i="192"/>
  <c r="R16" i="192"/>
  <c r="R15" i="192"/>
  <c r="R14" i="192"/>
  <c r="R13" i="192"/>
  <c r="R12" i="192"/>
  <c r="R11" i="192"/>
  <c r="R10" i="192"/>
  <c r="J17" i="192"/>
  <c r="J16" i="192"/>
  <c r="J15" i="192"/>
  <c r="J14" i="192"/>
  <c r="J13" i="192"/>
  <c r="J12" i="192"/>
  <c r="J11" i="192"/>
  <c r="L99" i="209"/>
  <c r="K99" i="209"/>
  <c r="J99" i="209"/>
  <c r="I99" i="209"/>
  <c r="L98" i="209"/>
  <c r="K98" i="209"/>
  <c r="J98" i="209"/>
  <c r="I98" i="209"/>
  <c r="L97" i="209"/>
  <c r="K97" i="209"/>
  <c r="J97" i="209"/>
  <c r="I97" i="209"/>
  <c r="L96" i="209"/>
  <c r="K96" i="209"/>
  <c r="J96" i="209"/>
  <c r="I96" i="209"/>
  <c r="L23" i="209"/>
  <c r="K23" i="209"/>
  <c r="J23" i="209"/>
  <c r="I23" i="209"/>
  <c r="L22" i="209"/>
  <c r="K22" i="209"/>
  <c r="J22" i="209"/>
  <c r="I22" i="209"/>
  <c r="L21" i="209"/>
  <c r="K21" i="209"/>
  <c r="J21" i="209"/>
  <c r="I21" i="209"/>
  <c r="L20" i="209"/>
  <c r="K20" i="209"/>
  <c r="J20" i="209"/>
  <c r="I20" i="209"/>
  <c r="L19" i="209"/>
  <c r="K19" i="209"/>
  <c r="J19" i="209"/>
  <c r="I19" i="209"/>
  <c r="L18" i="209"/>
  <c r="K18" i="209"/>
  <c r="J18" i="209"/>
  <c r="I18" i="209"/>
  <c r="L17" i="209"/>
  <c r="K17" i="209"/>
  <c r="J17" i="209"/>
  <c r="I17" i="209"/>
  <c r="L16" i="209"/>
  <c r="K16" i="209"/>
  <c r="J16" i="209"/>
  <c r="I16" i="209"/>
  <c r="L15" i="209"/>
  <c r="K15" i="209"/>
  <c r="J15" i="209"/>
  <c r="I15" i="209"/>
  <c r="L14" i="209"/>
  <c r="K14" i="209"/>
  <c r="J14" i="209"/>
  <c r="I14" i="209"/>
  <c r="L13" i="209"/>
  <c r="K13" i="209"/>
  <c r="J13" i="209"/>
  <c r="I13" i="209"/>
  <c r="L12" i="209"/>
  <c r="K12" i="209"/>
  <c r="J12" i="209"/>
  <c r="I12" i="209"/>
  <c r="L11" i="209"/>
  <c r="K11" i="209"/>
  <c r="J11" i="209"/>
  <c r="I11" i="209"/>
  <c r="L10" i="209"/>
  <c r="K10" i="209"/>
  <c r="J10" i="209"/>
  <c r="I10" i="209"/>
  <c r="L9" i="209"/>
  <c r="K9" i="209"/>
  <c r="J9" i="209"/>
  <c r="I9" i="209"/>
  <c r="L8" i="209"/>
  <c r="K8" i="209"/>
  <c r="J8" i="209"/>
  <c r="I8" i="209"/>
  <c r="F45" i="159"/>
  <c r="H45" i="159"/>
  <c r="G28" i="169"/>
  <c r="G27" i="169"/>
  <c r="G20" i="169"/>
  <c r="G19" i="169"/>
  <c r="G18" i="169"/>
  <c r="G17" i="169"/>
  <c r="G16" i="169"/>
  <c r="G15" i="169"/>
  <c r="G14" i="169"/>
  <c r="D28" i="169"/>
  <c r="D27" i="169"/>
  <c r="D20" i="169"/>
  <c r="D19" i="169"/>
  <c r="D18" i="169"/>
  <c r="D17" i="169"/>
  <c r="D16" i="169"/>
  <c r="D15" i="169"/>
  <c r="D14" i="169"/>
  <c r="F9" i="174"/>
  <c r="C9" i="174"/>
  <c r="O27" i="191"/>
  <c r="O28" i="191"/>
  <c r="O29" i="191"/>
  <c r="O30" i="191"/>
  <c r="L27" i="191"/>
  <c r="L28" i="191"/>
  <c r="L29" i="191"/>
  <c r="L30" i="191"/>
  <c r="I27" i="191"/>
  <c r="I28" i="191"/>
  <c r="I29" i="191"/>
  <c r="I30" i="191"/>
  <c r="R31" i="191"/>
  <c r="Q31" i="191"/>
  <c r="P31" i="191"/>
  <c r="N31" i="191"/>
  <c r="M31" i="191"/>
  <c r="K31" i="191"/>
  <c r="J31" i="191"/>
  <c r="H31" i="191"/>
  <c r="G31" i="191"/>
  <c r="F31" i="191"/>
  <c r="B8" i="183"/>
  <c r="I29" i="169"/>
  <c r="F13" i="174" s="1"/>
  <c r="H29" i="169"/>
  <c r="F12" i="174" s="1"/>
  <c r="E29" i="169"/>
  <c r="C13" i="174" s="1"/>
  <c r="F29" i="169"/>
  <c r="D13" i="174" s="1"/>
  <c r="B29" i="169"/>
  <c r="C12" i="174" s="1"/>
  <c r="C29" i="169"/>
  <c r="D12" i="174" s="1"/>
  <c r="G13" i="169"/>
  <c r="D13" i="169"/>
  <c r="V23" i="192"/>
  <c r="V21" i="192"/>
  <c r="V17" i="192"/>
  <c r="S17" i="192"/>
  <c r="V16" i="192"/>
  <c r="S16" i="192"/>
  <c r="V15" i="192"/>
  <c r="S15" i="192"/>
  <c r="V14" i="192"/>
  <c r="S14" i="192"/>
  <c r="V13" i="192"/>
  <c r="S13" i="192"/>
  <c r="V12" i="192"/>
  <c r="S12" i="192"/>
  <c r="V11" i="192"/>
  <c r="S11" i="192"/>
  <c r="V10" i="192"/>
  <c r="S10" i="192"/>
  <c r="V9" i="192"/>
  <c r="S9" i="192"/>
  <c r="E31" i="191"/>
  <c r="O26" i="191"/>
  <c r="L26" i="191"/>
  <c r="I26" i="191"/>
  <c r="O25" i="191"/>
  <c r="L25" i="191"/>
  <c r="I25" i="191"/>
  <c r="O9" i="191"/>
  <c r="L9" i="191"/>
  <c r="I9" i="191"/>
  <c r="O8" i="191"/>
  <c r="L8" i="191"/>
  <c r="I8" i="191"/>
  <c r="AB38" i="189"/>
  <c r="AC38" i="189" s="1"/>
  <c r="AC23" i="189"/>
  <c r="X23" i="189"/>
  <c r="Y23" i="189" s="1"/>
  <c r="P23" i="189"/>
  <c r="Q23" i="189" s="1"/>
  <c r="H23" i="189"/>
  <c r="D23" i="189" s="1"/>
  <c r="AC22" i="189"/>
  <c r="X22" i="189"/>
  <c r="Y22" i="189" s="1"/>
  <c r="P22" i="189"/>
  <c r="Q22" i="189" s="1"/>
  <c r="H22" i="189"/>
  <c r="D22" i="189" s="1"/>
  <c r="AC21" i="189"/>
  <c r="X21" i="189"/>
  <c r="Y21" i="189" s="1"/>
  <c r="P21" i="189"/>
  <c r="Q21" i="189" s="1"/>
  <c r="H21" i="189"/>
  <c r="D21" i="189" s="1"/>
  <c r="AC20" i="189"/>
  <c r="X20" i="189"/>
  <c r="Y20" i="189" s="1"/>
  <c r="P20" i="189"/>
  <c r="Q20" i="189" s="1"/>
  <c r="H20" i="189"/>
  <c r="D20" i="189" s="1"/>
  <c r="AC19" i="189"/>
  <c r="X19" i="189"/>
  <c r="Y19" i="189" s="1"/>
  <c r="P19" i="189"/>
  <c r="Q19" i="189" s="1"/>
  <c r="H19" i="189"/>
  <c r="D19" i="189" s="1"/>
  <c r="AC18" i="189"/>
  <c r="X18" i="189"/>
  <c r="Y18" i="189" s="1"/>
  <c r="P18" i="189"/>
  <c r="Q18" i="189" s="1"/>
  <c r="H18" i="189"/>
  <c r="D18" i="189" s="1"/>
  <c r="AC17" i="189"/>
  <c r="X17" i="189"/>
  <c r="Y17" i="189" s="1"/>
  <c r="P17" i="189"/>
  <c r="Q17" i="189" s="1"/>
  <c r="H17" i="189"/>
  <c r="D17" i="189" s="1"/>
  <c r="AC16" i="189"/>
  <c r="X16" i="189"/>
  <c r="Y16" i="189" s="1"/>
  <c r="P16" i="189"/>
  <c r="Q16" i="189" s="1"/>
  <c r="H16" i="189"/>
  <c r="D16" i="189" s="1"/>
  <c r="AC15" i="189"/>
  <c r="X15" i="189"/>
  <c r="Y15" i="189" s="1"/>
  <c r="P15" i="189"/>
  <c r="Q15" i="189" s="1"/>
  <c r="H15" i="189"/>
  <c r="D15" i="189" s="1"/>
  <c r="AC14" i="189"/>
  <c r="X14" i="189"/>
  <c r="Y14" i="189" s="1"/>
  <c r="P14" i="189"/>
  <c r="Q14" i="189" s="1"/>
  <c r="H14" i="189"/>
  <c r="D14" i="189" s="1"/>
  <c r="AC13" i="189"/>
  <c r="X13" i="189"/>
  <c r="Y13" i="189" s="1"/>
  <c r="P13" i="189"/>
  <c r="Q13" i="189" s="1"/>
  <c r="H13" i="189"/>
  <c r="D13" i="189" s="1"/>
  <c r="AC12" i="189"/>
  <c r="X12" i="189"/>
  <c r="Y12" i="189" s="1"/>
  <c r="P12" i="189"/>
  <c r="Q12" i="189" s="1"/>
  <c r="H12" i="189"/>
  <c r="D12" i="189" s="1"/>
  <c r="AC11" i="189"/>
  <c r="X11" i="189"/>
  <c r="Y11" i="189" s="1"/>
  <c r="P11" i="189"/>
  <c r="Q11" i="189" s="1"/>
  <c r="H11" i="189"/>
  <c r="D11" i="189" s="1"/>
  <c r="AC10" i="189"/>
  <c r="X10" i="189"/>
  <c r="Y10" i="189" s="1"/>
  <c r="P10" i="189"/>
  <c r="Q10" i="189" s="1"/>
  <c r="H10" i="189"/>
  <c r="D10" i="189" s="1"/>
  <c r="X9" i="189"/>
  <c r="Y9" i="189" s="1"/>
  <c r="P9" i="189"/>
  <c r="Q9" i="189" s="1"/>
  <c r="H9" i="189"/>
  <c r="D9" i="189" s="1"/>
  <c r="H44" i="159"/>
  <c r="H43" i="159"/>
  <c r="H42" i="159"/>
  <c r="H41" i="159"/>
  <c r="H40" i="159"/>
  <c r="H39" i="159"/>
  <c r="H38" i="159"/>
  <c r="H37" i="159"/>
  <c r="H36" i="159"/>
  <c r="H34" i="159"/>
  <c r="H33" i="159"/>
  <c r="H32" i="159"/>
  <c r="H31" i="159"/>
  <c r="H30" i="159"/>
  <c r="H29" i="159"/>
  <c r="H28" i="159"/>
  <c r="H27" i="159"/>
  <c r="H26" i="159"/>
  <c r="H25" i="159"/>
  <c r="H24" i="159"/>
  <c r="H23" i="159"/>
  <c r="H22" i="159"/>
  <c r="H21" i="159"/>
  <c r="H20" i="159"/>
  <c r="H19" i="159"/>
  <c r="F44" i="159"/>
  <c r="F43" i="159"/>
  <c r="F42" i="159"/>
  <c r="F41" i="159"/>
  <c r="F40" i="159"/>
  <c r="F39" i="159"/>
  <c r="F38" i="159"/>
  <c r="F37" i="159"/>
  <c r="F36" i="159"/>
  <c r="F34" i="159"/>
  <c r="F33" i="159"/>
  <c r="F32" i="159"/>
  <c r="F31" i="159"/>
  <c r="F30" i="159"/>
  <c r="F29" i="159"/>
  <c r="F28" i="159"/>
  <c r="F27" i="159"/>
  <c r="F26" i="159"/>
  <c r="F25" i="159"/>
  <c r="F24" i="159"/>
  <c r="F23" i="159"/>
  <c r="F22" i="159"/>
  <c r="F21" i="159"/>
  <c r="F20" i="159"/>
  <c r="F19" i="159"/>
  <c r="R26" i="192" l="1"/>
  <c r="V26" i="192"/>
  <c r="J26" i="192"/>
  <c r="K26" i="192"/>
  <c r="F8" i="174"/>
  <c r="S26" i="192"/>
  <c r="F11" i="174"/>
  <c r="E9" i="174"/>
  <c r="C10" i="174"/>
  <c r="G9" i="174"/>
  <c r="K9" i="174"/>
  <c r="K13" i="174"/>
  <c r="G13" i="174"/>
  <c r="E13" i="174"/>
  <c r="C8" i="174"/>
  <c r="D11" i="174"/>
  <c r="F10" i="174"/>
  <c r="C11" i="174"/>
  <c r="G12" i="174"/>
  <c r="K12" i="174"/>
  <c r="E12" i="174"/>
  <c r="D29" i="169"/>
  <c r="G29" i="169"/>
  <c r="P38" i="189"/>
  <c r="I31" i="191"/>
  <c r="L31" i="191"/>
  <c r="X38" i="189"/>
  <c r="O31" i="191"/>
  <c r="D38" i="189"/>
  <c r="Q38" i="189" l="1"/>
  <c r="D8" i="174"/>
  <c r="F14" i="174"/>
  <c r="G10" i="174"/>
  <c r="K10" i="174"/>
  <c r="G11" i="174"/>
  <c r="K11" i="174"/>
  <c r="E11" i="174"/>
  <c r="G8" i="174"/>
  <c r="K8" i="174"/>
  <c r="C14" i="174"/>
  <c r="K14" i="174" s="1"/>
  <c r="Y38" i="189"/>
  <c r="D10" i="174"/>
  <c r="E10" i="174" s="1"/>
  <c r="D14" i="174" l="1"/>
  <c r="G14" i="174"/>
  <c r="E8" i="174"/>
  <c r="E14" i="174" s="1"/>
  <c r="I3157" i="220"/>
  <c r="I149" i="161"/>
  <c r="I138" i="161"/>
  <c r="F138" i="161"/>
  <c r="F149" i="161"/>
  <c r="J138" i="161"/>
  <c r="J149" i="161"/>
  <c r="J162" i="161"/>
  <c r="G138" i="161"/>
  <c r="G149" i="161"/>
  <c r="G162" i="161"/>
</calcChain>
</file>

<file path=xl/sharedStrings.xml><?xml version="1.0" encoding="utf-8"?>
<sst xmlns="http://schemas.openxmlformats.org/spreadsheetml/2006/main" count="14261" uniqueCount="6926">
  <si>
    <t>БРОЈ</t>
  </si>
  <si>
    <t>ВРСТА</t>
  </si>
  <si>
    <t>УКУПНО</t>
  </si>
  <si>
    <t>У К У П Н О</t>
  </si>
  <si>
    <t>инт.нега</t>
  </si>
  <si>
    <t>полу инт.</t>
  </si>
  <si>
    <t>Р.бр.</t>
  </si>
  <si>
    <t>станд. н.</t>
  </si>
  <si>
    <t xml:space="preserve">Врста лека по ЈКЛ </t>
  </si>
  <si>
    <t>Шифра лека (АТЦ)</t>
  </si>
  <si>
    <t>Заштићено име лека</t>
  </si>
  <si>
    <t>Фармацеутски облик</t>
  </si>
  <si>
    <t xml:space="preserve"> Паковање и јачина</t>
  </si>
  <si>
    <t>Количина</t>
  </si>
  <si>
    <t>Цена по паковању</t>
  </si>
  <si>
    <t xml:space="preserve">Укупна вредност </t>
  </si>
  <si>
    <t>ГРУПА САНИТЕТСКОГ МАТЕРИЈАЛА</t>
  </si>
  <si>
    <t>Институт за јавно здравље Србије</t>
  </si>
  <si>
    <t>„Др Милан Јовановић Батут“</t>
  </si>
  <si>
    <t xml:space="preserve">ПЛАНСКО-ИЗВЕШТАЈНЕ ТАБЕЛЕ </t>
  </si>
  <si>
    <t>ЗА СТАЦИОНАРНЕ ЗДРАВСТВЕНЕ УСТАНОВЕ</t>
  </si>
  <si>
    <t>Инт.ниво 2</t>
  </si>
  <si>
    <t>Инт. ниво 3</t>
  </si>
  <si>
    <t>Стандардна нега</t>
  </si>
  <si>
    <t>Доктори медицине</t>
  </si>
  <si>
    <t>медицинске сестре-техничари</t>
  </si>
  <si>
    <t>здравствени сарадници</t>
  </si>
  <si>
    <t>разлика</t>
  </si>
  <si>
    <t>Број смена</t>
  </si>
  <si>
    <t>Број дијализа годишње</t>
  </si>
  <si>
    <t>Број постеља на који се примењује норматив</t>
  </si>
  <si>
    <t>Основна радиолошка дијагностика</t>
  </si>
  <si>
    <t>ЦТ</t>
  </si>
  <si>
    <t>МР</t>
  </si>
  <si>
    <t>Клиничко - биохемијска и хематолошка дијагностика</t>
  </si>
  <si>
    <t>Микробиолошка дијагностика</t>
  </si>
  <si>
    <t>Патологија, патохистологија и цитологија</t>
  </si>
  <si>
    <t>Анестезиологија са реанимацијом</t>
  </si>
  <si>
    <t>Трансфузиологија</t>
  </si>
  <si>
    <t>Нуклеарна медицина</t>
  </si>
  <si>
    <t>Физикална медицина и рехабилитација</t>
  </si>
  <si>
    <t>Фармацеутска здравствена делатност (болничка апотека)</t>
  </si>
  <si>
    <t>Социјална медицина, информатика и статистика</t>
  </si>
  <si>
    <t>Послови припреме дијета за пацијенте и контрола намирница</t>
  </si>
  <si>
    <t>Назив организационе једицине</t>
  </si>
  <si>
    <t>Административни</t>
  </si>
  <si>
    <t>Возачи санитетског превоза</t>
  </si>
  <si>
    <t>Норматив</t>
  </si>
  <si>
    <t>Технички</t>
  </si>
  <si>
    <t>ДИЈАЛИЗА</t>
  </si>
  <si>
    <t>Укупна вредност</t>
  </si>
  <si>
    <t>Просечна цена</t>
  </si>
  <si>
    <t>доза</t>
  </si>
  <si>
    <t>Шифра</t>
  </si>
  <si>
    <t>Организациона јединица</t>
  </si>
  <si>
    <t>Делатност - служба  (у складу са Статутом)</t>
  </si>
  <si>
    <t>Постељни фонд (у складу са Уредбом)</t>
  </si>
  <si>
    <t>Увећано за примар</t>
  </si>
  <si>
    <t>ДОКТОРИ МЕДИЦИНЕ</t>
  </si>
  <si>
    <t>ФАРМАЦЕУТИ</t>
  </si>
  <si>
    <t>МЕДИЦИНСКЕ СЕСТРЕ/ТЕХНИЧАРИ</t>
  </si>
  <si>
    <t>ЗДРАВСТВЕНИ САРАДНИЦИ</t>
  </si>
  <si>
    <t>НЕМЕДИЦИНСКИ АДМИНИСТРАТИВНИ РАДНИЦИ</t>
  </si>
  <si>
    <t>НЕМЕДИЦИНСКИ ТЕХНИЧКИ/ПОМОЋНИ РАДНИЦИ</t>
  </si>
  <si>
    <t>Разлика</t>
  </si>
  <si>
    <t>САДРЖАЈ</t>
  </si>
  <si>
    <t>A</t>
  </si>
  <si>
    <t>B</t>
  </si>
  <si>
    <t>C</t>
  </si>
  <si>
    <t>D</t>
  </si>
  <si>
    <t>G</t>
  </si>
  <si>
    <t>H</t>
  </si>
  <si>
    <t>J</t>
  </si>
  <si>
    <t>L</t>
  </si>
  <si>
    <t>M</t>
  </si>
  <si>
    <t>N</t>
  </si>
  <si>
    <t>P</t>
  </si>
  <si>
    <t>R</t>
  </si>
  <si>
    <t>S</t>
  </si>
  <si>
    <t>V</t>
  </si>
  <si>
    <t>ЦИТОСТАТИЦИ СА Б ЛИСТЕ</t>
  </si>
  <si>
    <t>ЛЕКОВИ ЗА ХЕМОФИЛИЈУ</t>
  </si>
  <si>
    <t>ЛЕКОВИ У ЗУ</t>
  </si>
  <si>
    <t>АНТИИНФЕКТИВНИ ЛЕКОВИ ЗА СИСТЕМСКУ ПРИМЕНУ</t>
  </si>
  <si>
    <t>АНТИНЕОПЛАСТИЦИ И ИМУНОМОДУЛАТОРИ</t>
  </si>
  <si>
    <t>ОСТАЛО</t>
  </si>
  <si>
    <t>ХОРМОНИ ЗА СИСТЕМСКУ ПРИМЕНУ, ИСКЉУЧУЈУЋИ ПОЛНЕ ХОРМОНЕ И ИНСУЛИН</t>
  </si>
  <si>
    <t>АНТИПАРАЗИТНИ ПРОИЗВОДИ, ИНСЕКТИЦИДИ И СРЕДСТВА ЗА ЗАШТИТУ ОД ИНСЕКАТА</t>
  </si>
  <si>
    <t>Укупно</t>
  </si>
  <si>
    <t>8.</t>
  </si>
  <si>
    <t>8.1.</t>
  </si>
  <si>
    <t>8.2.</t>
  </si>
  <si>
    <t>Интезивна нега</t>
  </si>
  <si>
    <t>Полуинтезивна нега</t>
  </si>
  <si>
    <t xml:space="preserve">Општа нега </t>
  </si>
  <si>
    <t>Специјална нега</t>
  </si>
  <si>
    <t>Прол.</t>
  </si>
  <si>
    <t>Акут.</t>
  </si>
  <si>
    <t>Хрони.</t>
  </si>
  <si>
    <t>ЛЕКОВИ КОЈИ ДЕЛУЈУ НА НЕРВНИ СИСТЕМ</t>
  </si>
  <si>
    <t>ЛЕКОВИ  ЗА ЛЕЧЕЊЕ БОЛЕСТИ  ДИГЕСТИВНОГ СИСТЕМА И  МЕТАБОЛИЗМА</t>
  </si>
  <si>
    <t>ЛЕКОВИ ЗА ЛЕЧЕЊЕ ГЕНИТОУРИНАРНОГ СИСТЕМА И ПОЛНИ ХОРМОНИ</t>
  </si>
  <si>
    <t>ЛЕКОВИ КОЈИ ДЕЛУЈУ НА КАРДИОВАСКУЛАРНИ СИСТЕМ</t>
  </si>
  <si>
    <t>ЛЕКОВИ ЗА ЛЕЧЕЊЕ БОЛЕСТИ КОЖЕ И ПОТКОЖНОГ ТКИВА (ДЕРМАТИЦИ)</t>
  </si>
  <si>
    <t>ЛЕКОВИ ЗА БОЛЕСТИ МИШИЋНО-КОСТНОГ СИСТЕМА</t>
  </si>
  <si>
    <t>ЛЕКОВИ ЗА ЛЕЧЕЊЕ БОЛЕСТИ РЕСПИРАТОРНОГ СИСТЕМА</t>
  </si>
  <si>
    <t>ЛЕКОВИ КОЈИ ДЕЛУЈУ НА ОКО И УХО</t>
  </si>
  <si>
    <t>Шифра услуге</t>
  </si>
  <si>
    <t>БРОЈ ПАЦИЈЕНАТА-УКУПНО</t>
  </si>
  <si>
    <t>БРОЈ ПРЕГЛЕДАНИХ УЗОРАКА-УКУПНО</t>
  </si>
  <si>
    <t>ЛАБОРАТОРИЈСКЕ АНАЛИЗЕ -УКУПНО</t>
  </si>
  <si>
    <t>стандардна нега</t>
  </si>
  <si>
    <t xml:space="preserve">Број лекара према нормативу </t>
  </si>
  <si>
    <t>Разлика - број лекара</t>
  </si>
  <si>
    <t>Број сестара према нормативу</t>
  </si>
  <si>
    <t>Разлика - број медицинских сестара</t>
  </si>
  <si>
    <t>Број здравствених сарадника према нормативу</t>
  </si>
  <si>
    <t>Разлика - број здравствених сарадника</t>
  </si>
  <si>
    <t>Инт. ниво3</t>
  </si>
  <si>
    <t xml:space="preserve"> амбуланте, кабинети, сале</t>
  </si>
  <si>
    <t>Увечано за примар</t>
  </si>
  <si>
    <t>Број постеља/места</t>
  </si>
  <si>
    <t>доктори медицине</t>
  </si>
  <si>
    <t>мед. техничари</t>
  </si>
  <si>
    <t>здр. сарадници</t>
  </si>
  <si>
    <t>норматив</t>
  </si>
  <si>
    <t>Дијализе</t>
  </si>
  <si>
    <t>Број доктора медицине</t>
  </si>
  <si>
    <t>Број здравствених сарадника</t>
  </si>
  <si>
    <t>мед.техничари</t>
  </si>
  <si>
    <t>Клиничка фармакологија</t>
  </si>
  <si>
    <t>Напомена: попуњавају се подаци само за делатности које постоје у здравственој установи</t>
  </si>
  <si>
    <t>краткотрајна хоспитализација</t>
  </si>
  <si>
    <t>дуготрајна хоспитализација</t>
  </si>
  <si>
    <t xml:space="preserve"> *  Наводе се све остале здравствене услуге осим операција, тј. дијагностичке и терапијске здравствене услуге и интервенције</t>
  </si>
  <si>
    <t>31533-00</t>
  </si>
  <si>
    <t>CORE биопсија дојке</t>
  </si>
  <si>
    <t>31548-00</t>
  </si>
  <si>
    <t>SVAB биопсија дојке</t>
  </si>
  <si>
    <t>35608-02</t>
  </si>
  <si>
    <t>32090-00</t>
  </si>
  <si>
    <t>32093-00</t>
  </si>
  <si>
    <t xml:space="preserve">Фибероптичка колоноскопија до цекума са полипектомијом; колоноскопија до цекума са вишеструким полипектомијама; дуга колоноскопија са полипектомијом </t>
  </si>
  <si>
    <t>Фибероптичка колоноскопија до цекума; дуга колоноскопија</t>
  </si>
  <si>
    <t>59300-00</t>
  </si>
  <si>
    <t>55076-00</t>
  </si>
  <si>
    <t>Преглед  CORE  биопсије дојке</t>
  </si>
  <si>
    <t>Преглед  биоптата тумора дојке</t>
  </si>
  <si>
    <t>EX TEMPORE анализа добијеног материјала</t>
  </si>
  <si>
    <t>Преглед конизата цервикса</t>
  </si>
  <si>
    <t>Преглед ендоскопсог узорка једњака,односно  желуца, односно танког, односно дебелог црева, односно аналног канала-макроскопска и микроскопска анализа и дијагноза промене у ендоскопском исечку једњака, односно желуца, односно танког, односно дебелог црева, одноно аналног канала</t>
  </si>
  <si>
    <t>Уллтразвучни преглед дојки</t>
  </si>
  <si>
    <t>Преглед полипа желуца, односно танког црева, односно дебелог црева-макроскопска и микроскопска анализа и дијагноза полипоидне лезије желуца, односно танког црева, односно дебелог црева</t>
  </si>
  <si>
    <t>Радиографско снимањe дојки,обострано</t>
  </si>
  <si>
    <t>*Ове услуге нису укључене у ултразвучну дијагностику</t>
  </si>
  <si>
    <t>* Услуге се планирају за организовани скрининг карцинома дојке са ознаком атрибута 24 и називом атрибута "организован скрининг"</t>
  </si>
  <si>
    <t>1. ХЕМОДИЈАЛИЗА УКУПНО</t>
  </si>
  <si>
    <t>13100-00</t>
  </si>
  <si>
    <t>Нископропусна хемодијализа</t>
  </si>
  <si>
    <t>Високопропусна хемодијализа</t>
  </si>
  <si>
    <t>13100-03</t>
  </si>
  <si>
    <t>Хемодијафилтрација</t>
  </si>
  <si>
    <t>2. ПЕРИТОНЕАЛНА ДИЈАЛИЗА УКУПНО</t>
  </si>
  <si>
    <t>13100-08</t>
  </si>
  <si>
    <t>13100-07</t>
  </si>
  <si>
    <t>13750-00</t>
  </si>
  <si>
    <t>Број апарата, број операционих сала</t>
  </si>
  <si>
    <t>Шифра орг.јед.</t>
  </si>
  <si>
    <t>Број постеља</t>
  </si>
  <si>
    <t>Назив здравствене установе</t>
  </si>
  <si>
    <t>Матични број здравствене установе</t>
  </si>
  <si>
    <t>Датум</t>
  </si>
  <si>
    <t>од тога на специјализацији</t>
  </si>
  <si>
    <t>од тога специјалисти</t>
  </si>
  <si>
    <t>Укупан број медицинских сестара</t>
  </si>
  <si>
    <t>Укупно норматив за сестре</t>
  </si>
  <si>
    <t>Број запослених на неодређено време који се финансирају из других средстава</t>
  </si>
  <si>
    <t>Број постеља/места*</t>
  </si>
  <si>
    <t>*За дијализе се попуњавају дијализна места</t>
  </si>
  <si>
    <t>Број запослених на неодређено време који се финансирају из средстава обавезног здравственог осигурања</t>
  </si>
  <si>
    <t>Број медицинских сестара</t>
  </si>
  <si>
    <t>норматив медицинских сестара</t>
  </si>
  <si>
    <t>разлика медицинских сестара</t>
  </si>
  <si>
    <t>норматив  здравствених сарадника</t>
  </si>
  <si>
    <t>разлика здравствених сарадника</t>
  </si>
  <si>
    <t>Укупан број доктора медицине</t>
  </si>
  <si>
    <t>Укупно норматив за докторе медицине</t>
  </si>
  <si>
    <t>норматив доктора медицине</t>
  </si>
  <si>
    <t>разлика доктора медицине</t>
  </si>
  <si>
    <t>Број фармацеута</t>
  </si>
  <si>
    <t>Број мед. сестара</t>
  </si>
  <si>
    <t>Број здр. сарадника</t>
  </si>
  <si>
    <t>Административни радници</t>
  </si>
  <si>
    <t>Технички радници</t>
  </si>
  <si>
    <t>Укупан кадар у здравственој установи</t>
  </si>
  <si>
    <t>Укупно запослених на неодређено време</t>
  </si>
  <si>
    <t>Болничке постеље</t>
  </si>
  <si>
    <t>Број хоспитализованих лица</t>
  </si>
  <si>
    <t>Просечна дужина лечења (дани)</t>
  </si>
  <si>
    <t>Просечна заузетост постеља (%)</t>
  </si>
  <si>
    <t>Број дана хоспитализације</t>
  </si>
  <si>
    <t>Капацитети и коришћење болничких постеља</t>
  </si>
  <si>
    <t>Пратиоци лечених лица</t>
  </si>
  <si>
    <t>Број лечених лица</t>
  </si>
  <si>
    <t>Број дана лечења</t>
  </si>
  <si>
    <t>Врста неге</t>
  </si>
  <si>
    <t>Број</t>
  </si>
  <si>
    <t>Постеље</t>
  </si>
  <si>
    <t>Број новорођене деце</t>
  </si>
  <si>
    <t>Број дана боравка</t>
  </si>
  <si>
    <t>Неонатологија</t>
  </si>
  <si>
    <t>Организациона једицина</t>
  </si>
  <si>
    <t>Операције</t>
  </si>
  <si>
    <t>Назив услуге</t>
  </si>
  <si>
    <t>Све услуге укупно</t>
  </si>
  <si>
    <t>Сви прегледи укупно</t>
  </si>
  <si>
    <t>Назив</t>
  </si>
  <si>
    <t>Број прегледаних пацијената</t>
  </si>
  <si>
    <t>Укупан број услуга</t>
  </si>
  <si>
    <t>Услуге у оквиру организованог скрининга рака**</t>
  </si>
  <si>
    <t>Укупан број прегледаних пацијената</t>
  </si>
  <si>
    <t>Број апарата</t>
  </si>
  <si>
    <t>Број пацијената</t>
  </si>
  <si>
    <t>Број прегледаних узорака</t>
  </si>
  <si>
    <t>Б. Микробиолошке и паразитолошке анализе укупно</t>
  </si>
  <si>
    <t>В. Патохистолошке анализе укупно</t>
  </si>
  <si>
    <t>L027391</t>
  </si>
  <si>
    <t>L027409</t>
  </si>
  <si>
    <t>L026542</t>
  </si>
  <si>
    <t>L027631</t>
  </si>
  <si>
    <t>L027607</t>
  </si>
  <si>
    <t>L028720</t>
  </si>
  <si>
    <t>Цела крв</t>
  </si>
  <si>
    <t>ml</t>
  </si>
  <si>
    <t>Цела крв филтрирана претходно</t>
  </si>
  <si>
    <t>Цела крв филтрирана накнадно</t>
  </si>
  <si>
    <t>Цела крв – мала запремина</t>
  </si>
  <si>
    <t>Цела крв, редукована плазма, за EST</t>
  </si>
  <si>
    <t>Цела крв 0/АУ за EST (ресуспендовани 0 Ег у АV плазми)</t>
  </si>
  <si>
    <t>Еритроцити (деплазматисана крв)</t>
  </si>
  <si>
    <t>Еритроцити филтрирани накнадно</t>
  </si>
  <si>
    <t>11,20+цена филтера</t>
  </si>
  <si>
    <t>Еритроцити филтрирани претходно</t>
  </si>
  <si>
    <t>Еритроцити испрани</t>
  </si>
  <si>
    <t>Еритроцити ресуспендовани осиромашени Le и Тг</t>
  </si>
  <si>
    <t>Еритроцити мала запремина</t>
  </si>
  <si>
    <t>Еритроцити ресуспендовани осиромашени Le и Тг – мала запремина</t>
  </si>
  <si>
    <t>Тромбоцити концентровани из ПРП</t>
  </si>
  <si>
    <t>760,94+цена филтера</t>
  </si>
  <si>
    <t>Тромбоцити из buffu coat</t>
  </si>
  <si>
    <t>27,55+цена филтера</t>
  </si>
  <si>
    <t>Тромбоцити Pul.</t>
  </si>
  <si>
    <t>23,61+цена филтера</t>
  </si>
  <si>
    <t>Тромбоцити аферезни</t>
  </si>
  <si>
    <t>2.072,31+цена сета</t>
  </si>
  <si>
    <t>Замрзнута свежа плазма</t>
  </si>
  <si>
    <t>Замрзнута свежа плазма – мала запремина</t>
  </si>
  <si>
    <t>Замрзнута свежа плазма – без криопреципитата</t>
  </si>
  <si>
    <t>Криопреципитат</t>
  </si>
  <si>
    <t>Фибрински лепак (аутологни)</t>
  </si>
  <si>
    <t>Гранулоцити аферезни</t>
  </si>
  <si>
    <t>9.018,85+цена сета</t>
  </si>
  <si>
    <t>Еритроцити – аутологни</t>
  </si>
  <si>
    <t>Цела крв – аутологна</t>
  </si>
  <si>
    <t>Замрзнута свежа плазма – аутологна</t>
  </si>
  <si>
    <t>Еритроцити за интраутерину трансфузију – мала запремина</t>
  </si>
  <si>
    <t>Крв и компоненте крви</t>
  </si>
  <si>
    <r>
      <t>Континуирана амбулаторна перитонеумска дијализа-</t>
    </r>
    <r>
      <rPr>
        <i/>
        <sz val="10"/>
        <color indexed="8"/>
        <rFont val="Arial"/>
        <family val="2"/>
      </rPr>
      <t>CAPD</t>
    </r>
  </si>
  <si>
    <r>
      <t>Аутоматска перитонеумска дијализа -</t>
    </r>
    <r>
      <rPr>
        <i/>
        <sz val="10"/>
        <color indexed="8"/>
        <rFont val="Arial"/>
        <family val="2"/>
      </rPr>
      <t>APD</t>
    </r>
  </si>
  <si>
    <r>
      <t>Интермитентна перитонеумска дијализа -</t>
    </r>
    <r>
      <rPr>
        <i/>
        <sz val="10"/>
        <color indexed="8"/>
        <rFont val="Arial"/>
        <family val="2"/>
      </rPr>
      <t>IPD</t>
    </r>
    <r>
      <rPr>
        <sz val="10"/>
        <color indexed="8"/>
        <rFont val="Arial"/>
        <family val="2"/>
      </rPr>
      <t xml:space="preserve"> (болнички вид хроничног лечења)</t>
    </r>
  </si>
  <si>
    <r>
      <t>3. КОНТИНУИРАНИ ПОСТУПЦИ ЗАМЕНЕ БУБРЕЖНЕ ФУНКЦИЈЕ (</t>
    </r>
    <r>
      <rPr>
        <i/>
        <sz val="10"/>
        <rFont val="Arial"/>
        <family val="2"/>
      </rPr>
      <t>CRRT</t>
    </r>
    <r>
      <rPr>
        <sz val="10"/>
        <rFont val="Arial"/>
        <family val="2"/>
      </rPr>
      <t>) И ПЛАЗМАФЕРЕЗА</t>
    </r>
  </si>
  <si>
    <t>Број лица на дијализи</t>
  </si>
  <si>
    <t>Број дијализа</t>
  </si>
  <si>
    <t>Финансијска вредност</t>
  </si>
  <si>
    <t>Лекови</t>
  </si>
  <si>
    <t>ЛЕКОВИ ЗА ЛЕЧЕЊЕ БОЛЕСТИ КРВИ И КРВОТВОРНИХ ОРГАНА</t>
  </si>
  <si>
    <t>Имплантати</t>
  </si>
  <si>
    <t>Санитетски и медицински потрошни материјал</t>
  </si>
  <si>
    <t>Листе чекања</t>
  </si>
  <si>
    <t>Капацитети и коришћење дневних болница</t>
  </si>
  <si>
    <t>1А. ПРЕГЛЕД НА КОМПЈУТЕРИЗОВАНОЈ ТОМОГРАФИЈИ (ЦТ)</t>
  </si>
  <si>
    <t>1Б. ПРЕГЛЕД НА  МАГНЕТНОЈ РЕЗОНАНЦИ (МР)</t>
  </si>
  <si>
    <t>2. ДИЈАГНОСТИЧКА КОРОНАРОГРАФИЈА И/ИЛИ КАТЕТЕРИЗАЦИЈА СРЦА</t>
  </si>
  <si>
    <t>3. РЕВАСКУЛАРИЗАЦИЈА МИОКАРДА</t>
  </si>
  <si>
    <t>3.1 Нехируршка реваскуларизација миокарда</t>
  </si>
  <si>
    <t>3.2 Хируршка реваскуларизација миокарда</t>
  </si>
  <si>
    <t>4. УГРАДЊА ПЕЈСМЕЈКЕРА И КАРДИОВЕРТЕР ДЕФИБРИЛАТОРА (ИЦД)</t>
  </si>
  <si>
    <t xml:space="preserve">5. УГРАДЊА ВЕШТАЧКИХ ВАЛВУЛА </t>
  </si>
  <si>
    <t>6. УГРАДЊА ГРАФТОВА ОД ВЕШТАЧКОГ МАТЕРИЈАЛА И ЕНДОВАСКУЛАРНИХ ГРАФТ ПРОТЕЗА</t>
  </si>
  <si>
    <t>7. ОПЕРАЦИЈА СЕНИЛНЕ И ПРЕСЕНИЛНЕ КАТАРАКТЕ СА УГРАДЊОМ ИНТРАОКУЛАРНИХ СОЧИВА</t>
  </si>
  <si>
    <t>8. УГРАДЊА ИМПЛАНТАТА У ОРТОПЕДИЈИ (КУКОВИ И КОЛЕНА)</t>
  </si>
  <si>
    <t>фармацеути</t>
  </si>
  <si>
    <t>Заједничке медицинске делатности</t>
  </si>
  <si>
    <t>Здравствени радници и сарадници на одељењима</t>
  </si>
  <si>
    <t>Здравствени радници и сарадници у дневној болници и дијализи</t>
  </si>
  <si>
    <t>Здравствени радници и сарадници у заједничким медицинским делатностима</t>
  </si>
  <si>
    <t>Немедицински радници</t>
  </si>
  <si>
    <t>** Услуге се планирају за организовани скрининг: карцинома дојке, карцинома грлића материце и колоректалног карцинома са ознаком атрибута 24 и називом атрибута "организовани скрининг"</t>
  </si>
  <si>
    <t>А. Биохемијске и хематолошке анализе укупно</t>
  </si>
  <si>
    <t>Врста дијализе / Назив услуге</t>
  </si>
  <si>
    <t>Јед. мере</t>
  </si>
  <si>
    <t>Грана медицине / Врста имплантанта</t>
  </si>
  <si>
    <t xml:space="preserve">Групе процедура / Назив услуге </t>
  </si>
  <si>
    <t>основни норматив</t>
  </si>
  <si>
    <t>Укупан норматив</t>
  </si>
  <si>
    <t>Број пратилаца</t>
  </si>
  <si>
    <t>Унети матични број здравствене установе</t>
  </si>
  <si>
    <t>Унети назив здравствене установе</t>
  </si>
  <si>
    <t>ДСГ шифра</t>
  </si>
  <si>
    <t>Назив дијагностички сродне групе</t>
  </si>
  <si>
    <t>УКУПНО ДСГ Група</t>
  </si>
  <si>
    <t>A01Z</t>
  </si>
  <si>
    <t>Трансплантација јетре</t>
  </si>
  <si>
    <t>A03Z</t>
  </si>
  <si>
    <t>Трансплантација плућа или срца</t>
  </si>
  <si>
    <t>A05Z</t>
  </si>
  <si>
    <t>Транспалнтација срца</t>
  </si>
  <si>
    <t>A06A</t>
  </si>
  <si>
    <t>Трахеостомија са вентилаторном подршком &gt;95 сати, са врло тешким КК</t>
  </si>
  <si>
    <t>A06B</t>
  </si>
  <si>
    <t>Трахеостомија са вентилаторном подршком &gt;95 сати, без врло тешких КК или Трахеостомија/вентилација &gt;95 сати са врло тешким КК</t>
  </si>
  <si>
    <t>A06C</t>
  </si>
  <si>
    <t>Вентилаторна подршка &gt;95 сати без врло тешких КК</t>
  </si>
  <si>
    <t>A06D</t>
  </si>
  <si>
    <t>Трахеостомија, без врло тешких КК</t>
  </si>
  <si>
    <t>A07Z</t>
  </si>
  <si>
    <t>Алогена трансплантација коштане сржи</t>
  </si>
  <si>
    <t>A08A</t>
  </si>
  <si>
    <t>Аутогена трансплантација коштане сржи, са врло тешким КК</t>
  </si>
  <si>
    <t>A08B</t>
  </si>
  <si>
    <t>Аутогена трансплантација коштане сржи, без врло тешких КК</t>
  </si>
  <si>
    <t>A09A</t>
  </si>
  <si>
    <t>Трансплантација бубрега и панкреаса, са врло тешким КК</t>
  </si>
  <si>
    <t>A09B</t>
  </si>
  <si>
    <t>Трансплантација бубрега, искључујући трансплантацију панкреаса, без врло тешких КК</t>
  </si>
  <si>
    <t>A10Z</t>
  </si>
  <si>
    <t>Уградња вештачке потпоре у комору</t>
  </si>
  <si>
    <t>A11A</t>
  </si>
  <si>
    <t>Уградња спиналног апарата за инфузију, са врло тешким КК</t>
  </si>
  <si>
    <t>A11B</t>
  </si>
  <si>
    <t>Уградња спиналног апарата за инфузију, без врло тешких КК</t>
  </si>
  <si>
    <t>A12Z</t>
  </si>
  <si>
    <t>Уградња уређаја за неуростимулацију</t>
  </si>
  <si>
    <t>A40Z</t>
  </si>
  <si>
    <t>Екстракорпорална мембранска оксигенација (EKMO) без операције срца</t>
  </si>
  <si>
    <t>Болести и поремећаји нервног система</t>
  </si>
  <si>
    <t>B01A</t>
  </si>
  <si>
    <t>Ревизија вентрикуларног шанта, са врло тешким или тешким КК</t>
  </si>
  <si>
    <t>B01B</t>
  </si>
  <si>
    <t>Ревизија вентрикуларног шанта, без врло тешких и тешких КК</t>
  </si>
  <si>
    <t>B02A</t>
  </si>
  <si>
    <t>Краниотомија, са врло тешким КК</t>
  </si>
  <si>
    <t>B02B</t>
  </si>
  <si>
    <t>Краниотомија, са умерено тешким КК</t>
  </si>
  <si>
    <t>B02C</t>
  </si>
  <si>
    <t>Краниотомија без КК</t>
  </si>
  <si>
    <t>B03A</t>
  </si>
  <si>
    <t>Процедуре на кичменом стубу (спиналне процедуре), са врло тешким и тешким КК</t>
  </si>
  <si>
    <t>B03B</t>
  </si>
  <si>
    <t>Процедуре на кичменом стубу (спиналне процедуре), без врло тешких или тешких КК</t>
  </si>
  <si>
    <t>B04A</t>
  </si>
  <si>
    <t>Екстракранијалне процедуре на крвним судовима, са врло тешким или тешким КК</t>
  </si>
  <si>
    <t>B04B</t>
  </si>
  <si>
    <t>Екстракранијалне процедуре на крвним судовима, без врло тешких или тешких КК</t>
  </si>
  <si>
    <t>B05Z</t>
  </si>
  <si>
    <r>
      <t>Хируршки захват на карпалном тунелу (декомпресија</t>
    </r>
    <r>
      <rPr>
        <b/>
        <i/>
        <sz val="10"/>
        <rFont val="Calibri"/>
        <family val="2"/>
      </rPr>
      <t xml:space="preserve"> </t>
    </r>
    <r>
      <rPr>
        <i/>
        <sz val="10"/>
        <rFont val="Calibri"/>
        <family val="2"/>
      </rPr>
      <t>n.medianus-a</t>
    </r>
    <r>
      <rPr>
        <b/>
        <sz val="10"/>
        <rFont val="Calibri"/>
        <family val="2"/>
      </rPr>
      <t>)</t>
    </r>
  </si>
  <si>
    <t>B06A</t>
  </si>
  <si>
    <t>Процедуре код церебралне парализе, мишићне дистрофије, неуропатије, са врло тешким или тешким КК</t>
  </si>
  <si>
    <t>B06B</t>
  </si>
  <si>
    <t>Процедуре код церебралне парализе, мишићне дистрофије, неуропатије, без врло тешких или тешких КК</t>
  </si>
  <si>
    <t>B07A</t>
  </si>
  <si>
    <t>Процедуре на периферним и кранијалним нервима као и друге процедуре на нервом систему са КК</t>
  </si>
  <si>
    <t>B07B</t>
  </si>
  <si>
    <t>Процедуре на периферним и кранијалним нервима као и друге процедуре на нервом систему без КК</t>
  </si>
  <si>
    <t>B40Z</t>
  </si>
  <si>
    <t>Плазмафереза и неуролошке болести</t>
  </si>
  <si>
    <t>B41Z</t>
  </si>
  <si>
    <t>Телеметријски ЕЕГ мониторинг</t>
  </si>
  <si>
    <t>B42A</t>
  </si>
  <si>
    <t>Дијагностички поступак на нервном систему са вентилаторном подршком, са врло тешким КК</t>
  </si>
  <si>
    <t>B42B</t>
  </si>
  <si>
    <t>Дијагностички поступак на нервном систему са вентилаторном подршком, без врло тешких КК</t>
  </si>
  <si>
    <t>B60A</t>
  </si>
  <si>
    <t>Установљена параплегија,квадриплегија са или без оперативног поступка са врло тешким КК</t>
  </si>
  <si>
    <t>B60B</t>
  </si>
  <si>
    <t>Установљена параплегија,квадриплегија са или без оперативног поступка без врло тешких КК</t>
  </si>
  <si>
    <t>B61A</t>
  </si>
  <si>
    <t>Стања кичмене мождине са или без оперативног поступка са врло тешким и тешким КК</t>
  </si>
  <si>
    <t>B61B</t>
  </si>
  <si>
    <t>Стања кичмене мождине са или без оперативног поступка без врло тешких и тешких КК</t>
  </si>
  <si>
    <t>B62Z</t>
  </si>
  <si>
    <t>Пријем због аферезе</t>
  </si>
  <si>
    <t>B63Z</t>
  </si>
  <si>
    <t>Деменција и остале хроничне сметње мождане функције</t>
  </si>
  <si>
    <t>B64A</t>
  </si>
  <si>
    <t>Делиријум са врло тешким КК</t>
  </si>
  <si>
    <t>B64B</t>
  </si>
  <si>
    <t>Делиријум безврло тешких КК</t>
  </si>
  <si>
    <t>B65Z</t>
  </si>
  <si>
    <t>Церебрална парализа</t>
  </si>
  <si>
    <t>B66A</t>
  </si>
  <si>
    <t>Неоплазма нервог система са врло тешким или тешким КК</t>
  </si>
  <si>
    <t>B66B</t>
  </si>
  <si>
    <t>Неоплазма нервог система без врло тешких или тешких КК</t>
  </si>
  <si>
    <t>B67A</t>
  </si>
  <si>
    <t>Дегенеративни поремећаји нервног система, са врло тешким или тешким КК</t>
  </si>
  <si>
    <t>B67B</t>
  </si>
  <si>
    <t>Дегенеративни поремећаји нервног система без КК, старост  &gt; 59 година, без врло тешких или тешких КК</t>
  </si>
  <si>
    <t>B67C</t>
  </si>
  <si>
    <t>Дегенеративни поремећаји нервног система без КК, старост  &lt; 60 година, без врло тешких или тешких КК</t>
  </si>
  <si>
    <t>B68A</t>
  </si>
  <si>
    <t>Мултипла склероза и церебрална атаксија, са КК</t>
  </si>
  <si>
    <t>B68B</t>
  </si>
  <si>
    <t>Мултипла склероза и церебрална атаксија, без КК</t>
  </si>
  <si>
    <t>B69A</t>
  </si>
  <si>
    <t>ТИА и прецеребрална оклузија, са врло тешким или тешким КК</t>
  </si>
  <si>
    <t>B69B</t>
  </si>
  <si>
    <t>ТИА и прецеребрална оклузија, без врло тешких или тешких КК</t>
  </si>
  <si>
    <t>B70A</t>
  </si>
  <si>
    <t>Мождани удар (шлог), са врло тешким КК</t>
  </si>
  <si>
    <t>B70B</t>
  </si>
  <si>
    <t>Мождани удар (шлог), са тешким КК</t>
  </si>
  <si>
    <t>B70C</t>
  </si>
  <si>
    <t>Мождани удар (шлог), без врло тешких или тешких КК</t>
  </si>
  <si>
    <t>B70D</t>
  </si>
  <si>
    <t>Мождани удар, смртни исход или трансфер (премештај у другу болницу), &lt; 5 дана</t>
  </si>
  <si>
    <t>B71A</t>
  </si>
  <si>
    <t>Поремећај кранијалних и периферних нерава са КК</t>
  </si>
  <si>
    <t>B71B</t>
  </si>
  <si>
    <t>B72A</t>
  </si>
  <si>
    <t>Инфекције нервног система које искључују вирусни менингитис, са врло тешким или тешким КК</t>
  </si>
  <si>
    <t>B72B</t>
  </si>
  <si>
    <t>Инфекције нервног система које искључују вирусни менингитис, без врло тешких или тешких КК</t>
  </si>
  <si>
    <t>B73Z</t>
  </si>
  <si>
    <t>Вирусни менингитис</t>
  </si>
  <si>
    <t>B74A</t>
  </si>
  <si>
    <t>Нетрауматски ступор и кома, са врло тешким КК</t>
  </si>
  <si>
    <t>B74B</t>
  </si>
  <si>
    <t>Нетрауматски ступор и кома, без врло тешких КК</t>
  </si>
  <si>
    <t>B75Z</t>
  </si>
  <si>
    <t>Фебрилне конвулзије</t>
  </si>
  <si>
    <t>B76A</t>
  </si>
  <si>
    <t>Напад (неуролошки), са врло тешким или тешким КК</t>
  </si>
  <si>
    <t>B76B</t>
  </si>
  <si>
    <t>Напад (неуролошки), без врло тешких или тешких КК</t>
  </si>
  <si>
    <t>B77Z</t>
  </si>
  <si>
    <t>Главобоља</t>
  </si>
  <si>
    <t>B78A</t>
  </si>
  <si>
    <t>Интракранијална повреда, са врло тешким или тешким КК</t>
  </si>
  <si>
    <t>B78B</t>
  </si>
  <si>
    <t>Интракранијална повреда, без врло тешких или тешких КК</t>
  </si>
  <si>
    <t>B79A</t>
  </si>
  <si>
    <t>Прелом лобање, са врло тешким или тешким КК</t>
  </si>
  <si>
    <t>B79B</t>
  </si>
  <si>
    <t>Прелом лобање, без врло тешких или тешких КК</t>
  </si>
  <si>
    <t>B80Z</t>
  </si>
  <si>
    <t>Остале повреде главе</t>
  </si>
  <si>
    <t>B81A</t>
  </si>
  <si>
    <t>Остали поремећаји нервног система, са врло тешким или тешким КК</t>
  </si>
  <si>
    <t>B81B</t>
  </si>
  <si>
    <t>Остали поремећаји нервног система, без врло тешких или тешких КК</t>
  </si>
  <si>
    <t>B82A</t>
  </si>
  <si>
    <t>Хронична и неспецифична параплегија/квадриплегија са или без оперативног поступка, са врло тешким КК</t>
  </si>
  <si>
    <t>B82B</t>
  </si>
  <si>
    <t>Хронична и неспецифична параплегија/квадриплегија са или без оперативног поступка, са тешким КК</t>
  </si>
  <si>
    <t>B82C</t>
  </si>
  <si>
    <t>Хронична и неспецифична параплегија/квадриплегија са или без оперативног поступка, без врло тешких/тешких КК</t>
  </si>
  <si>
    <t>Болести и поремећаји ока</t>
  </si>
  <si>
    <t>C01Z</t>
  </si>
  <si>
    <t>Процедуре код пенетрантне повреде ока</t>
  </si>
  <si>
    <t>C02Z</t>
  </si>
  <si>
    <t>Енуклеација и процедуре на орбити</t>
  </si>
  <si>
    <t>C03Z</t>
  </si>
  <si>
    <t>Процедуре на ретини (мрежњачи)</t>
  </si>
  <si>
    <t>C04Z</t>
  </si>
  <si>
    <t>Велике процедуре на корнеи (рожњачи), склери (беоњачи) и конјуктиви (вежњачи)</t>
  </si>
  <si>
    <t>C05Z</t>
  </si>
  <si>
    <t>Дакриоцисториностомија</t>
  </si>
  <si>
    <t>C10Z</t>
  </si>
  <si>
    <t>Процедуре код страбизма</t>
  </si>
  <si>
    <t>C11Z</t>
  </si>
  <si>
    <t>Процедуре на очном капку</t>
  </si>
  <si>
    <t>C12Z</t>
  </si>
  <si>
    <t>Остале процедуре на а корнеи (рожњачи), склери (беоњачи) и конјуктиви (вежњачи)</t>
  </si>
  <si>
    <t>C13Z</t>
  </si>
  <si>
    <t>Процедуре на сузном апарату</t>
  </si>
  <si>
    <t>C14Z</t>
  </si>
  <si>
    <t>Остале процедуре на оку</t>
  </si>
  <si>
    <t>C15A</t>
  </si>
  <si>
    <t>Глауком или сложене процедуре код катаракте</t>
  </si>
  <si>
    <t>C15B</t>
  </si>
  <si>
    <t>Глауком или сложене процедуре код катаракте, истог дана</t>
  </si>
  <si>
    <t>C16Z</t>
  </si>
  <si>
    <t>Процедуре на сочиву</t>
  </si>
  <si>
    <t>C60A</t>
  </si>
  <si>
    <t>Акутне и велике инфекције ока, са врло тешким или тешким КК</t>
  </si>
  <si>
    <t>C60B</t>
  </si>
  <si>
    <t>Акутне и велике инфекције ока, без врло тешких или тешких КК</t>
  </si>
  <si>
    <t>C61A</t>
  </si>
  <si>
    <t>Неуролошки и васкуларни поремећаји ока, са врло тешким КК</t>
  </si>
  <si>
    <t>C61B</t>
  </si>
  <si>
    <t>Неуролошки и васкуларни поремећаји ока, без врло тешких КК</t>
  </si>
  <si>
    <t>C62Z</t>
  </si>
  <si>
    <t>Хифема и медицински обрађена траума ока</t>
  </si>
  <si>
    <t>C63Z</t>
  </si>
  <si>
    <t>Остали поремећаји ока</t>
  </si>
  <si>
    <t>Болести и поремећају ува, носа, уста и грла</t>
  </si>
  <si>
    <t>D01Z</t>
  </si>
  <si>
    <t xml:space="preserve">Кохлеарни имплант </t>
  </si>
  <si>
    <t>D02A</t>
  </si>
  <si>
    <t>Процедуре на глави и врату, са врло тешким или тешким КК</t>
  </si>
  <si>
    <t>D02B</t>
  </si>
  <si>
    <t>Процедуре на глави и врату, са малигнитетом или умереним КК</t>
  </si>
  <si>
    <t>D02C</t>
  </si>
  <si>
    <t>Процедуре на глави и врату, без малигнитета или КК</t>
  </si>
  <si>
    <t>D03Z</t>
  </si>
  <si>
    <t>Хируршка репарација расцепа усне или непца</t>
  </si>
  <si>
    <t>D04A</t>
  </si>
  <si>
    <t>Операција максиле, са КК</t>
  </si>
  <si>
    <t>D04B</t>
  </si>
  <si>
    <t>Операција максиле, без КК</t>
  </si>
  <si>
    <t>D05Z</t>
  </si>
  <si>
    <t>Процедуре на паротидној жлезди</t>
  </si>
  <si>
    <t>D06Z</t>
  </si>
  <si>
    <t>Процедуре на параназалним синусима и мастоидном наставку и сложене процедуре на средњем уху</t>
  </si>
  <si>
    <t>D09Z</t>
  </si>
  <si>
    <t>Разне процедуре на уху, грлу, носу и усној дупљи</t>
  </si>
  <si>
    <t>D10Z</t>
  </si>
  <si>
    <t>Процедуре на носу</t>
  </si>
  <si>
    <t>D11Z</t>
  </si>
  <si>
    <t>Тонзилектомија, Аденоидектомија</t>
  </si>
  <si>
    <t>D12Z</t>
  </si>
  <si>
    <t>Остале процедуре на уху, грлу, носу и усној дупљи</t>
  </si>
  <si>
    <t>D13Z</t>
  </si>
  <si>
    <t xml:space="preserve">Миринготомија и инсерција тубуса </t>
  </si>
  <si>
    <t>D14Z</t>
  </si>
  <si>
    <t>Процедуре у усној дупљи и пљувачним жлездама</t>
  </si>
  <si>
    <t>D15Z</t>
  </si>
  <si>
    <t>Процедуре на мастоидном наставку</t>
  </si>
  <si>
    <t>D40Z</t>
  </si>
  <si>
    <t xml:space="preserve">Вађење и поправка зуба </t>
  </si>
  <si>
    <t>D60A</t>
  </si>
  <si>
    <t>Малигнитет уха, грла, носа и усне дупље, са врло тешким или тешким КК</t>
  </si>
  <si>
    <t>D60B</t>
  </si>
  <si>
    <t>Малигнитет уха, грла, носа и усне дупље, без врло тешких или тешких КК</t>
  </si>
  <si>
    <t>D61Z</t>
  </si>
  <si>
    <t>Губитак равнотеже</t>
  </si>
  <si>
    <t>D62Z</t>
  </si>
  <si>
    <t xml:space="preserve">Крварење из носа (епистакса) </t>
  </si>
  <si>
    <t>D63Z</t>
  </si>
  <si>
    <t>Запаљење средњег ува и инфекција горњег респираторног тракта</t>
  </si>
  <si>
    <t>D64Z</t>
  </si>
  <si>
    <t>Ларинготрахеитис и епиглотитис</t>
  </si>
  <si>
    <t>D65Z</t>
  </si>
  <si>
    <t>Траума и деформитети носа</t>
  </si>
  <si>
    <t>D66A</t>
  </si>
  <si>
    <t>Остале дијагнозе код уха, грла, носа и усне дупље, са КК</t>
  </si>
  <si>
    <t>D66B</t>
  </si>
  <si>
    <t>Остале дијагнозе код уха, грла, носа и усне дупље, без КК</t>
  </si>
  <si>
    <t>D67A</t>
  </si>
  <si>
    <t xml:space="preserve">Болести уста и зуба, које искључују вађење и поправку зуба </t>
  </si>
  <si>
    <t>D67B</t>
  </si>
  <si>
    <t>Болести уста и зуба, које искључују вађење зуба  и поправку зуба, истог дана</t>
  </si>
  <si>
    <t>Болести и поремећаји респираторног система</t>
  </si>
  <si>
    <t>E01A</t>
  </si>
  <si>
    <t>Велике процедуре на грудном кошу, са врло тешким КК</t>
  </si>
  <si>
    <t>E01B</t>
  </si>
  <si>
    <t>Велике процедуре на грудном кошу, без врло тешких КК</t>
  </si>
  <si>
    <t>E02A</t>
  </si>
  <si>
    <t>Остали оперативни поступци на респираторном систему, са врло тешким КК</t>
  </si>
  <si>
    <t>E02B</t>
  </si>
  <si>
    <t>Остали оперативни поступци на респираторном систему, са тешким КК</t>
  </si>
  <si>
    <t>E02C</t>
  </si>
  <si>
    <t>Остали оперативни поступци на респираторном систему, без врло тешких или тешких КК</t>
  </si>
  <si>
    <t>E40A</t>
  </si>
  <si>
    <t>Болести респираторног система и механичка вентилација, са врло тешким КК</t>
  </si>
  <si>
    <t>E40B</t>
  </si>
  <si>
    <t>Болести респираторног система и механичка вентилација, без врло тешких КК</t>
  </si>
  <si>
    <t>E41Z</t>
  </si>
  <si>
    <t>Болести респираторног система и неинвазивна механичка вентилација</t>
  </si>
  <si>
    <t>E42A</t>
  </si>
  <si>
    <t>Бронхоскопија, са врло тешким КК</t>
  </si>
  <si>
    <t>E42B</t>
  </si>
  <si>
    <t>Бронхоскопија, без врло тешких КК</t>
  </si>
  <si>
    <t>E42C</t>
  </si>
  <si>
    <t>Бронхоскопија, дневна болница</t>
  </si>
  <si>
    <t>E60A</t>
  </si>
  <si>
    <t>Цистична фиброза, са врло тешким или тешким КК</t>
  </si>
  <si>
    <t>E60B</t>
  </si>
  <si>
    <t>Цистична фиброза, без врло тешких или тешких КК</t>
  </si>
  <si>
    <t>E61A</t>
  </si>
  <si>
    <t>Плућна емболија, са врло тешким или тешким КК</t>
  </si>
  <si>
    <t>E61B</t>
  </si>
  <si>
    <t>Плућна емболија, без врло тешких или тешких КК</t>
  </si>
  <si>
    <t>E62A</t>
  </si>
  <si>
    <t>Инфекције или запаљења респираторног система, са врло тешким КК</t>
  </si>
  <si>
    <t>E62B</t>
  </si>
  <si>
    <t>Инфекције или запаљења респираторног система, са тешким и умерено тешким КК</t>
  </si>
  <si>
    <t>E62C</t>
  </si>
  <si>
    <t>Инфекције или запаљења респираторног система, без КК</t>
  </si>
  <si>
    <t>E63Z</t>
  </si>
  <si>
    <t>Апнеја у сну</t>
  </si>
  <si>
    <t>E64A</t>
  </si>
  <si>
    <t>Едем плућа и респираторна инсуфицијенција, са врло тешким КК</t>
  </si>
  <si>
    <t>E64B</t>
  </si>
  <si>
    <t>Едем плућа и респираторна инсуфицијенција, без врло тешких КК</t>
  </si>
  <si>
    <t>E65A</t>
  </si>
  <si>
    <t>ХОБП, са врло тешким или тешким КК</t>
  </si>
  <si>
    <t>E65B</t>
  </si>
  <si>
    <t>ХОБП, без врло тешких или тешких КК</t>
  </si>
  <si>
    <t>E66A</t>
  </si>
  <si>
    <t>Велика траума грудног коша, са врло тешким КК</t>
  </si>
  <si>
    <t>E66B</t>
  </si>
  <si>
    <t>Велика траума грудног коша, са тешким или умереним KK</t>
  </si>
  <si>
    <t>E66C</t>
  </si>
  <si>
    <t>Велика траума грудног коша, без КК</t>
  </si>
  <si>
    <t>E67A</t>
  </si>
  <si>
    <t>Симптоми и знаци на респираторном систему, са врло тешким или тешким КК</t>
  </si>
  <si>
    <t>E67B</t>
  </si>
  <si>
    <t>Симптоми и знаци на респираторном систему, без врло тешких или тешких КК</t>
  </si>
  <si>
    <t>E68A</t>
  </si>
  <si>
    <t>Пнеумоторакс, са врло тешким КК</t>
  </si>
  <si>
    <t>E68B</t>
  </si>
  <si>
    <t>Пнеумоторакс, без врло тешких КК</t>
  </si>
  <si>
    <t>E69A</t>
  </si>
  <si>
    <t>Бронхитис и астма, са врло тешким КК</t>
  </si>
  <si>
    <t>E69B</t>
  </si>
  <si>
    <t>Бронхитис и астма, без врло тешких КК</t>
  </si>
  <si>
    <t>E70A</t>
  </si>
  <si>
    <t>Пертусис (велики кашаљ), са КК</t>
  </si>
  <si>
    <t>E70B</t>
  </si>
  <si>
    <t>Пертусис (велики кашаљ), без КК</t>
  </si>
  <si>
    <t>E71A</t>
  </si>
  <si>
    <t>Неоплазма респираторног система, са врло тешким КК</t>
  </si>
  <si>
    <t>E71B</t>
  </si>
  <si>
    <t>Неоплазма респираторног система, без КК</t>
  </si>
  <si>
    <t>E72Z</t>
  </si>
  <si>
    <t>Проблеми са дисањем који потичу из неонаталног периода</t>
  </si>
  <si>
    <t>E73A</t>
  </si>
  <si>
    <t>Плеурални излив, са врло тешким КК</t>
  </si>
  <si>
    <t>E73B</t>
  </si>
  <si>
    <t>Плеурални излив, са тешким КК</t>
  </si>
  <si>
    <t>E73C</t>
  </si>
  <si>
    <t>Плеурални излив, без врло тешких или тешких КК</t>
  </si>
  <si>
    <t>E74A</t>
  </si>
  <si>
    <t>Болести интерстицијума плућа, са врло тешким КК</t>
  </si>
  <si>
    <t>E74B</t>
  </si>
  <si>
    <t>Болести интерстицијума плућа, са тешким КК</t>
  </si>
  <si>
    <t>E74C</t>
  </si>
  <si>
    <t>Болести интерстицијума плућа, без врло тешких или тешких КК</t>
  </si>
  <si>
    <t>E75A</t>
  </si>
  <si>
    <t>Остале болести респираторног система, са врло тешким KK</t>
  </si>
  <si>
    <t>E75B</t>
  </si>
  <si>
    <t>Остале болести респираторног система, са тешким или умереним KK</t>
  </si>
  <si>
    <t>E75C</t>
  </si>
  <si>
    <t>Остале болести респираторног система, без KK</t>
  </si>
  <si>
    <t>E76Z</t>
  </si>
  <si>
    <t>Плућна туберкулоза</t>
  </si>
  <si>
    <t>Болести и поремећаји циркулаторног система</t>
  </si>
  <si>
    <t>F01A</t>
  </si>
  <si>
    <t>Имплантација или замена аутоматског кардиовертер дефибрилатора, потпуни систем, са врло тешким или тешким КК</t>
  </si>
  <si>
    <t>F01B</t>
  </si>
  <si>
    <t>Имплантација или замена аутоматског кардиовертер дефибрилатора, потпуни систем, без врло тешких или тешких КК</t>
  </si>
  <si>
    <t>F02Z</t>
  </si>
  <si>
    <t>Имплантација или замена дела аутоматског кардиовертер дефибрилатора</t>
  </si>
  <si>
    <t>F03A</t>
  </si>
  <si>
    <t>Процедуре на срчаном залиску са применом пумпе за кардиопулмонални бајпас, са инвазивном дијагностиком на срцу, са врло тешким КК</t>
  </si>
  <si>
    <t>F03B</t>
  </si>
  <si>
    <t>Процедуре на срчаном залиску са применом пумпе за кардиопулмонални бајпас, са инвазивном дијагностиком на срцу, без брло тешких КК</t>
  </si>
  <si>
    <t>F04A</t>
  </si>
  <si>
    <t>F04B</t>
  </si>
  <si>
    <t>Процедуре на срчаном залиску са применом пумпе за кардиопулмонални бајпас, са инвазивном дијагностиком на срцу, без врло тешких КК</t>
  </si>
  <si>
    <t>F05A</t>
  </si>
  <si>
    <t>Коронарни бајпас са инвазивном дијагностиком на срцу, са врло тешким КК</t>
  </si>
  <si>
    <t>F05B</t>
  </si>
  <si>
    <t>Коронарни бајпас са инвазивном дијагностиком на срцу, без врло тешких КК</t>
  </si>
  <si>
    <t>F06A</t>
  </si>
  <si>
    <t>Коронарни бајпас са инвазивном дијагностиком на срцу, са врло тешким или тешким КК</t>
  </si>
  <si>
    <t>F06B</t>
  </si>
  <si>
    <t>Коронарни бајпас са инвазивном дијагностиком на срцу, без врло тешких или тешких КК</t>
  </si>
  <si>
    <t>F07A</t>
  </si>
  <si>
    <t>Остале кардиоторакалне или васкуларне процедуре са применом пумпе (за екстракорпоралну циркулацију) за кардиопулмонални бајпас, са врло тешким КК</t>
  </si>
  <si>
    <t>F07B</t>
  </si>
  <si>
    <t>Остале кардиоторакалне или васкуларне процедуре са применом пумпе  (за екстракорпоралну циркулацију) за кардиопулмонални бајпас, са тешким или умереним КК</t>
  </si>
  <si>
    <t>F07C</t>
  </si>
  <si>
    <t>Остале кардиоторакалне или васкуларне процедуре са применом пумпе (за екстракорпоралну циркулацију) за кардиопулмонални бајпас, без КК</t>
  </si>
  <si>
    <t>F08A</t>
  </si>
  <si>
    <t>Велике реконструкцијске процедуре на васкуларном систему без примене пумпе, са врло тешким КК</t>
  </si>
  <si>
    <t>F08B</t>
  </si>
  <si>
    <t>Велике реконструкцијске процедуре на васкуларном систему без примене пумпе, без врло тешких КК</t>
  </si>
  <si>
    <t>F09A</t>
  </si>
  <si>
    <t>Остале кариоторакалне процедуре без примене пумпе ѕа кардиопулмонални бајпас, са врло тешким КК</t>
  </si>
  <si>
    <t>F09B</t>
  </si>
  <si>
    <t>Остале кариоторакалне процедуре без примене пумпе ѕа кардиопулмонални бајпас, са тешким или умереним КК</t>
  </si>
  <si>
    <t>F09C</t>
  </si>
  <si>
    <t>Остале кариоторакалне процедуре без примене пумпе ѕа кардиопулмонални бајпас, без КК</t>
  </si>
  <si>
    <t>F10A</t>
  </si>
  <si>
    <t>Интервенције на коронарним крвним судовима код акутног инфаркта миокарда, са врло тешким КК</t>
  </si>
  <si>
    <t>F10B</t>
  </si>
  <si>
    <t>Интервенције на коронарним крвним судовима код акутног инфаркта миокарда, без КК</t>
  </si>
  <si>
    <t>F11A</t>
  </si>
  <si>
    <t xml:space="preserve">Ампутација због поремећаја циркулаторног система, осим горњих екстремитета и прста на нози, са врло тешким КК </t>
  </si>
  <si>
    <t>F11B</t>
  </si>
  <si>
    <t xml:space="preserve">Ампутација због поремећаја циркулаторног система, осим горњих екстремитета и прста на нози, без врло тешких КК </t>
  </si>
  <si>
    <t>F12A</t>
  </si>
  <si>
    <t>Уградња или замена пејсмејкера, потпуни систем, са врло тешким КК</t>
  </si>
  <si>
    <t>F12B</t>
  </si>
  <si>
    <t>Уградња или замена пејсмејкера, потпуни систем, без врло тешких КК</t>
  </si>
  <si>
    <t>F13A</t>
  </si>
  <si>
    <t>Ампутација горњег екстремитета и прста на нози због поремећаја циркулаторног система, са врло тешким КК</t>
  </si>
  <si>
    <t>F13B</t>
  </si>
  <si>
    <t>Ампутација горњег екстремитета и прста на нози због поремећаја циркулаторног система, без врло тешких КК</t>
  </si>
  <si>
    <t>F14A</t>
  </si>
  <si>
    <t>Васкуларне процедуре, осим велике реконструкције, без примене пумпе за кардиопулмонарни бајпас, са врло тешким КК</t>
  </si>
  <si>
    <t>F14B</t>
  </si>
  <si>
    <t>Васкуларне процедуре, осим велике реконструкције, без примене пумпе за кардиопулмонарни бајпас, са тешким КК</t>
  </si>
  <si>
    <t>F14C</t>
  </si>
  <si>
    <t>Васкуларне процедуре, осим велике реконструкције, без примене пумпе за кардиопулмонарни бајпас, без врло тешким или тешких КК</t>
  </si>
  <si>
    <t>F15A</t>
  </si>
  <si>
    <t>Интервентна коронарна процедура, без акутног инфаркта миокарда, са инсерцијом стента, са врло тешким или тешким КК</t>
  </si>
  <si>
    <t>F15B</t>
  </si>
  <si>
    <t>Интервентна коронарна процедура, без акутног инфаркта миокарда, са инсерцијом стента, без врло тешких или тешких КК</t>
  </si>
  <si>
    <t>F16A</t>
  </si>
  <si>
    <t>Интервентна коронарна процедура, без акутног инфаркта миокарда, без инсерције, са врло тешким КК</t>
  </si>
  <si>
    <t>F16B</t>
  </si>
  <si>
    <t>Интервентна коронарна процедура, без акутног инфаркта миокарда, без инсерције, без врло тешких КК</t>
  </si>
  <si>
    <t>F17A</t>
  </si>
  <si>
    <t>Имплантација или замена генератора пејсмејкера, са врло тешким или тешким КК</t>
  </si>
  <si>
    <t>F17B</t>
  </si>
  <si>
    <t>F18A</t>
  </si>
  <si>
    <t>Остале процедуре у вези са пејсмејкером, са КК</t>
  </si>
  <si>
    <t>F18B</t>
  </si>
  <si>
    <t>Остале процедуре у вези са пејсмејкером, без КК</t>
  </si>
  <si>
    <t>F19Z</t>
  </si>
  <si>
    <t>Остале васкуларе перкутане интервенције на срцу</t>
  </si>
  <si>
    <t>F20Z</t>
  </si>
  <si>
    <t>Постављање лигатуре на вену и њено уклањање</t>
  </si>
  <si>
    <t>F21A</t>
  </si>
  <si>
    <t>Остали оперативни поступци на циркулаторном систему, са врло тешким КК</t>
  </si>
  <si>
    <t>F21B</t>
  </si>
  <si>
    <t>Остали оперативни поступци на циркулаторном систему, без врло тешких КК</t>
  </si>
  <si>
    <t>F40A</t>
  </si>
  <si>
    <t>Болести (дијагнозе) циркулаторног система са механичком вентилацијом, са врло тешким КК</t>
  </si>
  <si>
    <t>F40B</t>
  </si>
  <si>
    <t>Болести (дијагнозе) циркулаторног система са механичком вентилацијом, без врло тешких КК</t>
  </si>
  <si>
    <t>F41A</t>
  </si>
  <si>
    <t>Поремећаји циркулаторног система, АИМ, инвазивна дијагностика на срцу, са врло тешким или тешким KK</t>
  </si>
  <si>
    <t>F41B</t>
  </si>
  <si>
    <t>Поремећаји циркулаторног система, АИМ, инвазивна дијагностика на срцу, без врло тешких или тешких KK</t>
  </si>
  <si>
    <t>F42A</t>
  </si>
  <si>
    <t>Поремећаји циркулације, без АИМ, са инвазивном дијагностиком на срцу, са сложеним дијагнозама или процедурама</t>
  </si>
  <si>
    <t>F42B</t>
  </si>
  <si>
    <t>Поремећаји циркулације, без АИМ, са инвазивном дијагностиком на срцу, без сложених дијагноза или процедура</t>
  </si>
  <si>
    <t>F42C</t>
  </si>
  <si>
    <t>Поремећаји циркулације, без АИМ, са инвазивном дијагностиком на срцу, дневна болница</t>
  </si>
  <si>
    <t>F43Z</t>
  </si>
  <si>
    <t>Болести (дијагнозе) циркулаторног система, са неинвазивном вентилацијом</t>
  </si>
  <si>
    <t>F60A</t>
  </si>
  <si>
    <t>Поремећаји циркулације, са АИМ, без инвазивне дијагностике на срцу, са сложенимх дијагнозама или процедурама</t>
  </si>
  <si>
    <t>F60B</t>
  </si>
  <si>
    <t>Поремећаји циркулације, се АИМ, без инвазивне дијагностике на срцу, без сложених дијагноза или процедура</t>
  </si>
  <si>
    <t>F61A</t>
  </si>
  <si>
    <t>Инфективни ендокардитис са врло тешким компликацијама</t>
  </si>
  <si>
    <t>F61B</t>
  </si>
  <si>
    <t>Инфективни ендокардитис без врло тешких компликација</t>
  </si>
  <si>
    <t>F62A</t>
  </si>
  <si>
    <t>Срчана инсуфицијенција и шок, са врло тешким КК</t>
  </si>
  <si>
    <t>F62B</t>
  </si>
  <si>
    <t>Срчана инсуфицијенција и шок, без врло тешких КК</t>
  </si>
  <si>
    <t>F63A</t>
  </si>
  <si>
    <t>Венска тромбоза са врло тешким или тешким КК</t>
  </si>
  <si>
    <t>F63B</t>
  </si>
  <si>
    <t>Венска тромбоза без врло тешких или тешких КК</t>
  </si>
  <si>
    <t>F64A</t>
  </si>
  <si>
    <t>Улцерација коже због поремећаја циркулације, са врло тешким или тешким КК</t>
  </si>
  <si>
    <t>F64B</t>
  </si>
  <si>
    <t>Улцерација коже због поремећаја циркулације, без врло тешких или тешких КК</t>
  </si>
  <si>
    <t>F65A</t>
  </si>
  <si>
    <t>Поремећај периферних крвних судова, са врло тешким или тешким КК</t>
  </si>
  <si>
    <t>F65B</t>
  </si>
  <si>
    <t>Поремећај периферних крвних судова, без врло тешких или тешких КК</t>
  </si>
  <si>
    <t>F66A</t>
  </si>
  <si>
    <t>Атеросклероза коронарних крвних судова, са КК</t>
  </si>
  <si>
    <t>F66B</t>
  </si>
  <si>
    <t>Атеросклероза коронарних крвних судова, без КК</t>
  </si>
  <si>
    <t>F67A</t>
  </si>
  <si>
    <t>Хипертензија, са КК</t>
  </si>
  <si>
    <t>F67B</t>
  </si>
  <si>
    <t>Хипертензија, без КК</t>
  </si>
  <si>
    <t>F68A</t>
  </si>
  <si>
    <t>Конгенитална болест срца, са КК</t>
  </si>
  <si>
    <t>F68B</t>
  </si>
  <si>
    <t>Конгенитална болест срца, без КК</t>
  </si>
  <si>
    <t>F69A</t>
  </si>
  <si>
    <t>Поремећаји срчаних залистака, са врло тешким или тешким КК</t>
  </si>
  <si>
    <t>F69B</t>
  </si>
  <si>
    <t>Поремећаји срчаних залистака, без врло тешких или тешких КК</t>
  </si>
  <si>
    <t>F72A</t>
  </si>
  <si>
    <r>
      <t xml:space="preserve">Нестабилна </t>
    </r>
    <r>
      <rPr>
        <b/>
        <i/>
        <sz val="10"/>
        <rFont val="Calibri"/>
        <family val="2"/>
      </rPr>
      <t>angina pectoris</t>
    </r>
    <r>
      <rPr>
        <b/>
        <sz val="10"/>
        <rFont val="Calibri"/>
        <family val="2"/>
      </rPr>
      <t xml:space="preserve"> са врло тешким или тешким KK</t>
    </r>
  </si>
  <si>
    <t>F72B</t>
  </si>
  <si>
    <r>
      <t xml:space="preserve">Нестабилна </t>
    </r>
    <r>
      <rPr>
        <b/>
        <i/>
        <sz val="10"/>
        <rFont val="Calibri"/>
        <family val="2"/>
      </rPr>
      <t>angina pectoris</t>
    </r>
    <r>
      <rPr>
        <b/>
        <sz val="10"/>
        <rFont val="Calibri"/>
        <family val="2"/>
      </rPr>
      <t xml:space="preserve"> без врло тешких или тешких KK</t>
    </r>
  </si>
  <si>
    <t>F73A</t>
  </si>
  <si>
    <t>Синкопа и колапс, са врло тешким или тешким KK</t>
  </si>
  <si>
    <t>F73B</t>
  </si>
  <si>
    <t>Синкопа и колапс, без врло тешких или тешких KK</t>
  </si>
  <si>
    <t>F74Z</t>
  </si>
  <si>
    <t>Бол у грудима</t>
  </si>
  <si>
    <t>F75A</t>
  </si>
  <si>
    <t>Остали поремећаји циркулаторног система, са врло тешким КК</t>
  </si>
  <si>
    <t>F75B</t>
  </si>
  <si>
    <t>Остали поремећаји циркулаторног система, без врло тешких КК</t>
  </si>
  <si>
    <t>F75C</t>
  </si>
  <si>
    <t>Остали поремећаји циркулаторног система, без врло тешких или тешких КК</t>
  </si>
  <si>
    <t>F76A</t>
  </si>
  <si>
    <t>Аритмија, срчани застој и поремећаји проводљивости, са врло тешким или тешким КК</t>
  </si>
  <si>
    <t>F76B</t>
  </si>
  <si>
    <t>Аритмија, срчани застој и поремећаји проводљивости, без врло тешких или тешких КК</t>
  </si>
  <si>
    <t>Болести и поремећаји дигестивног система</t>
  </si>
  <si>
    <t>G01A</t>
  </si>
  <si>
    <t>Ресекција ректума, са врло тешким КК</t>
  </si>
  <si>
    <t>G01B</t>
  </si>
  <si>
    <t>Ресекција ректума, без врло тешких КК</t>
  </si>
  <si>
    <t>G02A</t>
  </si>
  <si>
    <t>Велике процедуре на танком и дебелом цреву, са врло тешким КК</t>
  </si>
  <si>
    <t>G02B</t>
  </si>
  <si>
    <t>Велике процедуре на танком и дебелом цреву, без врло тешких КК</t>
  </si>
  <si>
    <t>G03A</t>
  </si>
  <si>
    <t>Процедуре на желуцу, једњаку и дванаестопалачном цреву и малигнитет</t>
  </si>
  <si>
    <t>G03B</t>
  </si>
  <si>
    <t>Процедуре на желуцу, једњаку и дванаестопалачном цреву и малигнитет, са врло тешким и тешким компликацијама</t>
  </si>
  <si>
    <t>G03C</t>
  </si>
  <si>
    <t>Процедуре на желуцу, једњаку и дванаестопалачном цреву и малигнитет, без врло тешких и тешких компликација</t>
  </si>
  <si>
    <t>G04A</t>
  </si>
  <si>
    <t>Адхезиолиза перитонеума, са врло тешким КК</t>
  </si>
  <si>
    <t>G04B</t>
  </si>
  <si>
    <t>Адхезиолиза перитонеума, са тешким или умереним КК</t>
  </si>
  <si>
    <t>G04C</t>
  </si>
  <si>
    <t>Адхезиолиза перитонеума, без КК</t>
  </si>
  <si>
    <t>G05A</t>
  </si>
  <si>
    <t>Мање процедуре на танком и дебелом цреву, са врло тешким КК</t>
  </si>
  <si>
    <t>G05B</t>
  </si>
  <si>
    <t>Мање процедуре на танком и дебелом цреву, са тешким или умереним КК</t>
  </si>
  <si>
    <t>G05C</t>
  </si>
  <si>
    <t>Мање процедуре на танком и дебелом цреву, без КК</t>
  </si>
  <si>
    <t>G06Z</t>
  </si>
  <si>
    <t>Процедура пилоромиотомије</t>
  </si>
  <si>
    <t>G07A</t>
  </si>
  <si>
    <t>Апендектомија са врло тешким или тешким КК</t>
  </si>
  <si>
    <t>G07B</t>
  </si>
  <si>
    <t>Апендектомија без врло тешких или тешких КК</t>
  </si>
  <si>
    <t>G10A</t>
  </si>
  <si>
    <t>Процедуре код херније, са КК</t>
  </si>
  <si>
    <t>G10B</t>
  </si>
  <si>
    <t>Процедуре код херније, без КК</t>
  </si>
  <si>
    <t>G11Z</t>
  </si>
  <si>
    <t>Процедуре на анусу и стоме</t>
  </si>
  <si>
    <t>G12A</t>
  </si>
  <si>
    <t>Остали оперативни поступци са врло тешким КК</t>
  </si>
  <si>
    <t>G12B</t>
  </si>
  <si>
    <t>Остали оперативни поступци, са тешким или умереним КК</t>
  </si>
  <si>
    <t>G12C</t>
  </si>
  <si>
    <t>Остали оперативни поступци, без КК</t>
  </si>
  <si>
    <t>G46A</t>
  </si>
  <si>
    <t>Сложена гастроскопија, са врло тешким или тешким КК</t>
  </si>
  <si>
    <t>G46B</t>
  </si>
  <si>
    <t>Сложена гастроскопија, без врло тешких или тешких КК</t>
  </si>
  <si>
    <t>G46C</t>
  </si>
  <si>
    <t>Сложена гастроскопија, истог дана</t>
  </si>
  <si>
    <t>G47A</t>
  </si>
  <si>
    <t>Остале процедуре гастроскопије, са врло тешким КК</t>
  </si>
  <si>
    <t>G47B</t>
  </si>
  <si>
    <t>Остале процедуре гастроскопије, без врло тешким КК</t>
  </si>
  <si>
    <t>G47C</t>
  </si>
  <si>
    <t>Остале процедуре гастроскопије, дневна болница</t>
  </si>
  <si>
    <t>G48A</t>
  </si>
  <si>
    <t>Колоноскопија, са врло тешким или тешким КК</t>
  </si>
  <si>
    <t>G48B</t>
  </si>
  <si>
    <t>Колоноскопија, без врло тешких или тешких КК</t>
  </si>
  <si>
    <t>G48C</t>
  </si>
  <si>
    <t>Колоноскопија, дневна болница</t>
  </si>
  <si>
    <t>G60A</t>
  </si>
  <si>
    <t>Малигнитет дигестивног система, са врло тешким или тешким КК</t>
  </si>
  <si>
    <t>G60B</t>
  </si>
  <si>
    <t>Малигнитет дигестивног система, без врло тешких или тешких КК</t>
  </si>
  <si>
    <t>G61A</t>
  </si>
  <si>
    <t>Гастроинестинална хеморагија, са врло тешким или тешким КК</t>
  </si>
  <si>
    <t>G61B</t>
  </si>
  <si>
    <t>Гастроинестинална хеморагија, без врло тешких или тешких КК</t>
  </si>
  <si>
    <t>G62Z</t>
  </si>
  <si>
    <t>Компликовани пептички улкус</t>
  </si>
  <si>
    <t>G63Z</t>
  </si>
  <si>
    <t>Некомпликовани пептички улкус</t>
  </si>
  <si>
    <t>G64A</t>
  </si>
  <si>
    <t>Инфламаторна болест црева, са КК</t>
  </si>
  <si>
    <t>G64B</t>
  </si>
  <si>
    <t>Инфламаторна болест црева, без КК</t>
  </si>
  <si>
    <t>G65A</t>
  </si>
  <si>
    <t>Опструкција гастроинтестиналног система са KK</t>
  </si>
  <si>
    <t>G65B</t>
  </si>
  <si>
    <t>Опструкција гастроинтестиналног система без KK</t>
  </si>
  <si>
    <t>G66Z</t>
  </si>
  <si>
    <t>Абдоминални бол или мезентеријски аденитис</t>
  </si>
  <si>
    <t>G67A</t>
  </si>
  <si>
    <t>Езофагитис, гастроентеритис и разни поремећаји дигестивног система, са врло тешким или тешким КК</t>
  </si>
  <si>
    <t>G67B</t>
  </si>
  <si>
    <t>Езофагитис, гастроентеритис и разни поремећаји дигестивног система, без врло тешких или тешких КК</t>
  </si>
  <si>
    <t>G70A</t>
  </si>
  <si>
    <t>Остале дијагнозе дигестивног система са KK</t>
  </si>
  <si>
    <t>G70B</t>
  </si>
  <si>
    <t>Остале дијагнозе дигестивног система без KK</t>
  </si>
  <si>
    <t>Болести и поремећаји хепатобилијарног система и панкреаса</t>
  </si>
  <si>
    <t>H01A</t>
  </si>
  <si>
    <t>Процедуре на пакнреасу, јетри и шантовима са врло тешким КК</t>
  </si>
  <si>
    <t>H01B</t>
  </si>
  <si>
    <t>Процедуре на пакнреасу, јетри и шантовима без врло тешких КК</t>
  </si>
  <si>
    <t>H02A</t>
  </si>
  <si>
    <t>Велике процедуре на билијарном тракту, малигнитет или са врло тешким КК</t>
  </si>
  <si>
    <t>H02B</t>
  </si>
  <si>
    <t>Велике процедуре на билијарном тракту, малигнитет или са умерено тешким КК</t>
  </si>
  <si>
    <t>H02C</t>
  </si>
  <si>
    <t>Велике процедуре на билијарном тракту, без малигнитет и без КК</t>
  </si>
  <si>
    <t>H05A</t>
  </si>
  <si>
    <t>Дијагностичке процедуре на хепатобилијарном систему са врло тешким или тешким КК</t>
  </si>
  <si>
    <t>H05B</t>
  </si>
  <si>
    <t>Дијагностичке процедуре на хепатобилијарном систему без врло тешких или тешких КК</t>
  </si>
  <si>
    <t>H06A</t>
  </si>
  <si>
    <t>Остали оперативни поступци на хепатобилијарном систему и панкреасу, са врло тешким КК</t>
  </si>
  <si>
    <t>H06B</t>
  </si>
  <si>
    <t>Остали оперативни поступци на хепатобилијарном систему и панкреасу, без врло тешких КК</t>
  </si>
  <si>
    <t>H07A</t>
  </si>
  <si>
    <r>
      <t xml:space="preserve">Отворена холецистектомија са затвореним испитивањем проходности </t>
    </r>
    <r>
      <rPr>
        <b/>
        <i/>
        <sz val="10"/>
        <rFont val="Calibri"/>
        <family val="2"/>
      </rPr>
      <t>ductus choledocus-а</t>
    </r>
    <r>
      <rPr>
        <b/>
        <sz val="10"/>
        <rFont val="Calibri"/>
        <family val="2"/>
      </rPr>
      <t xml:space="preserve"> или са врло тешким КК</t>
    </r>
  </si>
  <si>
    <t>H07B</t>
  </si>
  <si>
    <r>
      <t xml:space="preserve">Отворена холецистектомија без затворених испитивања проходности </t>
    </r>
    <r>
      <rPr>
        <b/>
        <i/>
        <sz val="10"/>
        <rFont val="Calibri"/>
        <family val="2"/>
      </rPr>
      <t>ductus choledocus-а</t>
    </r>
    <r>
      <rPr>
        <b/>
        <sz val="10"/>
        <rFont val="Calibri"/>
        <family val="2"/>
      </rPr>
      <t xml:space="preserve"> или без врло тешких КК</t>
    </r>
  </si>
  <si>
    <t>H08A</t>
  </si>
  <si>
    <t>Лапароскопска холецистектомија са затвореним испитивањем проходности ductus choledocus-a или са врло тешким и тешким компликацијама</t>
  </si>
  <si>
    <t>H08B</t>
  </si>
  <si>
    <t>Лапароскопска холецистектомија без затворених испитивања проходности ductus choledocus-a или без врло тешких и тешких компликација</t>
  </si>
  <si>
    <t>H40A</t>
  </si>
  <si>
    <t>Ендоскопске процедуре код крварећих варикозитета једњака, са врло тешким КК</t>
  </si>
  <si>
    <t>H40B</t>
  </si>
  <si>
    <t>Ендоскопске процедуре код крварећих варикозитета једњака, без врло тешких КК</t>
  </si>
  <si>
    <t>H43A</t>
  </si>
  <si>
    <t>Ендоскопска ретроградна холангиопанкреатографија, са врло тешким или тешким КК</t>
  </si>
  <si>
    <t>H43B</t>
  </si>
  <si>
    <t>Ендоскопска ретроградна холангиопанкреатографија, без врло тешких или тешких КК</t>
  </si>
  <si>
    <t>H60A</t>
  </si>
  <si>
    <t>Цироза и алкохолни хепатитис са врло тешким КК</t>
  </si>
  <si>
    <t>H60B</t>
  </si>
  <si>
    <t>Цироза и алкохолни хепатитис са тешким КК</t>
  </si>
  <si>
    <t>H60C</t>
  </si>
  <si>
    <t>Цироза и алкохолни хепатитис без врло тешких или тешких КК</t>
  </si>
  <si>
    <t>H61A</t>
  </si>
  <si>
    <t>Малигнитет хепатобилијарног система и панкреаса, (старост &gt; 69 година са врло тешким KK) или са врло тешким KK</t>
  </si>
  <si>
    <t>H61B</t>
  </si>
  <si>
    <t>Малигнитет хепатобилијарног система и панкреаса, (старост &gt; 69 година без врло тешких KK) или са врло тешким KK</t>
  </si>
  <si>
    <t>H62A</t>
  </si>
  <si>
    <t>Поремећаји панкреаса, без малигнитета, са врло тешким или тешким KK</t>
  </si>
  <si>
    <t>H62B</t>
  </si>
  <si>
    <t>Поремећаји панкреаса, без малигнитета, без врло тешких или тешких KK</t>
  </si>
  <si>
    <t>H63A</t>
  </si>
  <si>
    <t>Поремећаји јетре, без малигнитета, цирозе и алкохолног хепатитиса са врло тешким или тешким KK</t>
  </si>
  <si>
    <t>H63B</t>
  </si>
  <si>
    <t>Поремећаји јетре, без малигнитета, цирозе и алкохолног хепатитиса без врло тешких или тешких KK</t>
  </si>
  <si>
    <t>H64A</t>
  </si>
  <si>
    <t>Поремећаји билијарног тракта, са КК</t>
  </si>
  <si>
    <t>H64B</t>
  </si>
  <si>
    <t>Поремећаји билијарног тракта, без КК</t>
  </si>
  <si>
    <t>Болести и поремећаји мускулоскелетног система и везивног ткива</t>
  </si>
  <si>
    <t>I01A</t>
  </si>
  <si>
    <t>Обостране или вишеструке велике процедуре на зглобовима доњих екстремитета, са ревизијом или са врло тешким КК</t>
  </si>
  <si>
    <t>I01B</t>
  </si>
  <si>
    <t>Обостране или вишеструке велике процедуре на зглобовима доњих екстремитета, са ревизијом или без врло тешких КК</t>
  </si>
  <si>
    <t>I02A</t>
  </si>
  <si>
    <t>Микроваскуларна ткива или режањ коже, без шаке, са врло тешким или тешким КК</t>
  </si>
  <si>
    <t>I02B</t>
  </si>
  <si>
    <t>Режањ коже, искључујући шаку, са врло тешким или тешким КК</t>
  </si>
  <si>
    <t>I03A</t>
  </si>
  <si>
    <t>Замена кука, са врло тешким или тешким KK</t>
  </si>
  <si>
    <t>I03B</t>
  </si>
  <si>
    <t>Замена кука, без врло тешких или тешких KK</t>
  </si>
  <si>
    <t>I04A</t>
  </si>
  <si>
    <t>Замена колена, са врло тешким или тешким КК</t>
  </si>
  <si>
    <t>I04B</t>
  </si>
  <si>
    <t>Замена колена, без врло тешких или тешких КК</t>
  </si>
  <si>
    <t>I04Z</t>
  </si>
  <si>
    <t>Замена и поновно повезивање колена</t>
  </si>
  <si>
    <t>I05A</t>
  </si>
  <si>
    <t>Остале замене зглобова, са врло тешким или тешким КК</t>
  </si>
  <si>
    <t>I05B</t>
  </si>
  <si>
    <t>Остале замене зглобова, без врло тешких или тешких КК</t>
  </si>
  <si>
    <t>I06Z</t>
  </si>
  <si>
    <t>Спинална фузија и деформитет</t>
  </si>
  <si>
    <t>I07Z</t>
  </si>
  <si>
    <t>Ампутација</t>
  </si>
  <si>
    <t>I08A</t>
  </si>
  <si>
    <t>Остале процедуре на куку и фемуру, са врло тешким или тешким KK</t>
  </si>
  <si>
    <t>I08B</t>
  </si>
  <si>
    <t>Остале процедуре на куку и фемуру, без врло тешких или тешких KK</t>
  </si>
  <si>
    <t>I09A</t>
  </si>
  <si>
    <t>Спинална фузија, са врло тешким или тешким KK</t>
  </si>
  <si>
    <t>I09B</t>
  </si>
  <si>
    <t>I10A</t>
  </si>
  <si>
    <t>Остале процедуре на леђима и врату, са врло тешким или тешким КК</t>
  </si>
  <si>
    <t>I10B</t>
  </si>
  <si>
    <t>Остале процедуре на леђима и врату, без врло тешких или тешких КК</t>
  </si>
  <si>
    <t>I11Z</t>
  </si>
  <si>
    <t>Процедуре продужавања екстремитета</t>
  </si>
  <si>
    <t>I12A</t>
  </si>
  <si>
    <t>Инфекција или запаљење костију или зглобова, разне процедуре на мишићном систему и везивном ткиву са врло тешким КК</t>
  </si>
  <si>
    <t>I12B</t>
  </si>
  <si>
    <t>Инфекција или запаљење костију или зглобова, разне процедуре на мишићном систему и везивном ткиву са тешким КК</t>
  </si>
  <si>
    <t>I12C</t>
  </si>
  <si>
    <t>Инфекција или запаљење костију или зглобова, разне процедуре на мишићном систему и везивном ткиву без врло тешких или тешких КК</t>
  </si>
  <si>
    <t>I13A</t>
  </si>
  <si>
    <t>Процедуре на хумерусу, тибији, фибули, чланку (ножном), са врло тешким или тешким КК</t>
  </si>
  <si>
    <t>I13B</t>
  </si>
  <si>
    <t>Процедуре на хумерусу, тибији, фибули, чланку (ножном), без врло тешких или тешких КК</t>
  </si>
  <si>
    <t>I15Z</t>
  </si>
  <si>
    <t>Операције кранио - фацијалне регије</t>
  </si>
  <si>
    <t>I16Z</t>
  </si>
  <si>
    <t>Остале процедуре на рамену</t>
  </si>
  <si>
    <t>I17A</t>
  </si>
  <si>
    <t>Максило - фацијална хирургија, са КК</t>
  </si>
  <si>
    <t>I17B</t>
  </si>
  <si>
    <t>Максило - фацијална хирургија, без КК</t>
  </si>
  <si>
    <t>I18Z</t>
  </si>
  <si>
    <t>Остале процедуре на колену</t>
  </si>
  <si>
    <t>I19A</t>
  </si>
  <si>
    <t>Остале процедуре на лакту и подлактици, са КК</t>
  </si>
  <si>
    <t>I19B</t>
  </si>
  <si>
    <t>Остале процедуре на лакту и подлактици, без КК</t>
  </si>
  <si>
    <t>I20Z</t>
  </si>
  <si>
    <t>Остале процедуре на стопалу</t>
  </si>
  <si>
    <t>I21Z</t>
  </si>
  <si>
    <t>Локална ексцизија и одстрањење унутрашњег фиксатора кука и фемура (бутне кости)</t>
  </si>
  <si>
    <t>I23Z</t>
  </si>
  <si>
    <t>Локална ексцизија и одстрањење унутрашњег фиксатора, искључује кук и фемур (бутну кост)</t>
  </si>
  <si>
    <t>I24Z</t>
  </si>
  <si>
    <t xml:space="preserve">Артроскопија </t>
  </si>
  <si>
    <t>I25A</t>
  </si>
  <si>
    <t>Дијагностичке процедуре (укључујући и биопсију) на костима и зглобовима, са КК</t>
  </si>
  <si>
    <t>I25B</t>
  </si>
  <si>
    <t>Дијагностичке процедуре (укључујући и биопсију) на костима и зглобовима, без КК</t>
  </si>
  <si>
    <t>I27A</t>
  </si>
  <si>
    <t>Процедуре на меким ткивима, са врло тешким или тешким КК</t>
  </si>
  <si>
    <t>I27B</t>
  </si>
  <si>
    <t>Процедуре на меким ткивима, без врло тешких или тешких КК</t>
  </si>
  <si>
    <t>I28A</t>
  </si>
  <si>
    <t>Остале процедуре на везивном ткиву са КК</t>
  </si>
  <si>
    <t>I28B</t>
  </si>
  <si>
    <t>Остале процедуре на везивном ткиву без КК</t>
  </si>
  <si>
    <t>I29Z</t>
  </si>
  <si>
    <t>Реконструкција или ревизија колена</t>
  </si>
  <si>
    <t>I30Z</t>
  </si>
  <si>
    <t>Процедуре на шаци</t>
  </si>
  <si>
    <t>I31A</t>
  </si>
  <si>
    <t xml:space="preserve">Процедура ревизије на куку, са врло тешким КК </t>
  </si>
  <si>
    <t>I31B</t>
  </si>
  <si>
    <t xml:space="preserve">Процедура ревизије на куку, без врло тешких КК </t>
  </si>
  <si>
    <t>I32A</t>
  </si>
  <si>
    <t>Процедура ревизије на колену, са врло тешким КК</t>
  </si>
  <si>
    <t>I32B</t>
  </si>
  <si>
    <t>Процедура ревизије на колену, са тешким КК</t>
  </si>
  <si>
    <t>I32C</t>
  </si>
  <si>
    <t>Процедура ревизије на колену, без тешких или врло тешких КК</t>
  </si>
  <si>
    <t>I60Z</t>
  </si>
  <si>
    <t>Прелом тела фемура</t>
  </si>
  <si>
    <t>I61A</t>
  </si>
  <si>
    <t>Прелом дисталног дела фемура, са КК</t>
  </si>
  <si>
    <t>I61B</t>
  </si>
  <si>
    <t>Прелом дисталног дела фемура, без КК</t>
  </si>
  <si>
    <t>I63A</t>
  </si>
  <si>
    <t>Растргнућа, истегнућа, ишчашења у регији кука, карлице и бедара, са КК</t>
  </si>
  <si>
    <t>I63B</t>
  </si>
  <si>
    <t>Растргнућа, истегнућа, ишчашења у регији кука, карлице и бедара, без КК</t>
  </si>
  <si>
    <t>I64A</t>
  </si>
  <si>
    <t>Остеомијелитис са KK</t>
  </si>
  <si>
    <t>I64B</t>
  </si>
  <si>
    <t>Остеомијелитис без KK</t>
  </si>
  <si>
    <t>I65A</t>
  </si>
  <si>
    <t>Малигнитет везивног ткива укључујући и патолошки прелом, са врло тешким или тешким КК</t>
  </si>
  <si>
    <t>I65B</t>
  </si>
  <si>
    <t>Малигнитет везивног ткива укључујући и патолошки прелом, без врло тешких или тешких КК</t>
  </si>
  <si>
    <t>I66A</t>
  </si>
  <si>
    <t>Инфламаторни мускулоскелетни поремећаји, са врло тешким или тешким КК</t>
  </si>
  <si>
    <t>I66B</t>
  </si>
  <si>
    <t>Инфламаторни мускулоскелетни поремећаји, без врло тешких или тешких КК</t>
  </si>
  <si>
    <t>I67A</t>
  </si>
  <si>
    <t>Септички артритис, са врло тешким или тешким КК</t>
  </si>
  <si>
    <t>I67B</t>
  </si>
  <si>
    <t>Септички артритис, без врло тешких или тешких КК</t>
  </si>
  <si>
    <t>I68A</t>
  </si>
  <si>
    <t>Нехируршки спинални поремећаји, са КК</t>
  </si>
  <si>
    <t>I68B</t>
  </si>
  <si>
    <t>Нехируршки спинални поремећаји, без КК</t>
  </si>
  <si>
    <t>I68C</t>
  </si>
  <si>
    <t>Нехируршки спинални поремећаји, истог дана</t>
  </si>
  <si>
    <t>I69A</t>
  </si>
  <si>
    <t>Болести костију и специфичне артропатије, са врло тешким или тешким КК</t>
  </si>
  <si>
    <t>I69B</t>
  </si>
  <si>
    <t>Болести костију и специфичне артропатије, без врло тешких или тешких КК</t>
  </si>
  <si>
    <t>I71A</t>
  </si>
  <si>
    <t>Остали мишићно-тетивни поремећаји, са врло тешким или тешким КК</t>
  </si>
  <si>
    <t>I71B</t>
  </si>
  <si>
    <t>Остали мишићно-тетивни поремећаји, без врло тешких или тешких КК</t>
  </si>
  <si>
    <t>I72A</t>
  </si>
  <si>
    <t>Одређени мишићно-тетивни поремећаји, са врло тешким или тешким КК</t>
  </si>
  <si>
    <t>I72B</t>
  </si>
  <si>
    <t>Одређени мишићно-тетивни поремећаји, без врло тешких или тешких КК</t>
  </si>
  <si>
    <t>I73A</t>
  </si>
  <si>
    <t>Додатна нега због мускулоскелетних импланата/протеза, са врло тешким или тешким КК</t>
  </si>
  <si>
    <t>I73B</t>
  </si>
  <si>
    <t>Додатна нега због мускулоскелетних импланата/протеза, без врло тешких или тешких КК</t>
  </si>
  <si>
    <t>I74Z</t>
  </si>
  <si>
    <t>Повреда подлактице, ручног зглоба, шаке или стопала</t>
  </si>
  <si>
    <t>I75A</t>
  </si>
  <si>
    <t>Повреда рамена, надлактице, лакта, колена, ноге, са врло тешким КК</t>
  </si>
  <si>
    <t>I75B</t>
  </si>
  <si>
    <t>Повреда рамена, надлактице, лакта, колена, ноге, без врло тешких КК</t>
  </si>
  <si>
    <t>I76A</t>
  </si>
  <si>
    <t>Остали мускулоскелетни поремећаји, са врло тешким КК</t>
  </si>
  <si>
    <t>I76B</t>
  </si>
  <si>
    <t>Остали мускулоскелетни поремећаји, без врло тешких КК</t>
  </si>
  <si>
    <t>I77A</t>
  </si>
  <si>
    <t>Прелом карлице, са врло тешким или тешким КК</t>
  </si>
  <si>
    <t>I77B</t>
  </si>
  <si>
    <t>Прелом карлице, без врло тешких или тешких КК</t>
  </si>
  <si>
    <t>I78A</t>
  </si>
  <si>
    <t>Прелом врата бутне кости, са врло тешким или тешким КК</t>
  </si>
  <si>
    <t>I78B</t>
  </si>
  <si>
    <t>Прелом врата бутне кости, без врло тешких или тешких КК</t>
  </si>
  <si>
    <t>I79A</t>
  </si>
  <si>
    <t>Патолошка фрактура, са врло тешким КК</t>
  </si>
  <si>
    <t>I79B</t>
  </si>
  <si>
    <t>Патолошка фрактура, без врло тешким КК</t>
  </si>
  <si>
    <t>Болести и поремећаји коже, поткожног ткива и дојке</t>
  </si>
  <si>
    <t>J01A</t>
  </si>
  <si>
    <t>Микроваскуларни пренос ткива, код болести коже или дојке, са врло тешким или тешким КК</t>
  </si>
  <si>
    <t>J01B</t>
  </si>
  <si>
    <t>Микроваскуларни пренос ткива, код болести коже или дојке, без врло тешких или тешких КК</t>
  </si>
  <si>
    <t>J06Z</t>
  </si>
  <si>
    <t>Велике процедуре код болести дојке</t>
  </si>
  <si>
    <t>J07Z</t>
  </si>
  <si>
    <t>Мање процедуре код болести дојке</t>
  </si>
  <si>
    <t>J08A</t>
  </si>
  <si>
    <t>Остали трансплантати коже и/или поступци дебридмана, са врло тешким КК</t>
  </si>
  <si>
    <t>J08B</t>
  </si>
  <si>
    <t>Остали трансплантати коже и/или поступци дебридмана, без врло тешких КК</t>
  </si>
  <si>
    <t>J09Z</t>
  </si>
  <si>
    <t>Перианалне и пилонидалне процедуре</t>
  </si>
  <si>
    <t>J10Z</t>
  </si>
  <si>
    <t>Процедуре пластичне хирургије на кожи, поткожном ткиву и дојци</t>
  </si>
  <si>
    <t>J11Z</t>
  </si>
  <si>
    <t>Остале процедуре на кожи, поткожном ткиву и дојци</t>
  </si>
  <si>
    <t>J12A</t>
  </si>
  <si>
    <t>Процедуре на доњим екстремитетима, улцерација/целулитис, са врло тешким КК</t>
  </si>
  <si>
    <t>J12B</t>
  </si>
  <si>
    <t>Процедуре на доњим екстремитетима, улцерација/целулитис, без врло тешких КК и графт (пресађивање помоћу режња коже)</t>
  </si>
  <si>
    <t>J12C</t>
  </si>
  <si>
    <t>Процедуре на доњим екстремитетима, улцерација/целулитис, без врло тешких КК, без графта</t>
  </si>
  <si>
    <t>J13A</t>
  </si>
  <si>
    <t>Процедуре на доњим екстремитетима, без улцерација/целулитиса, са графтом и са врло тешким или тешким КК</t>
  </si>
  <si>
    <t>J13B</t>
  </si>
  <si>
    <t>Процедуре на доњим екстремитетима, без улцерација/целилитиса, без графта (пресађивања коже) и без врло тешких или тешких КК</t>
  </si>
  <si>
    <t>J14Z</t>
  </si>
  <si>
    <t>Већа реконструкција дојки</t>
  </si>
  <si>
    <t>J60A</t>
  </si>
  <si>
    <t>Улцерације на кожи, са врло тешким КК</t>
  </si>
  <si>
    <t>J60B</t>
  </si>
  <si>
    <t>Улцерације на кожи, без врло тешких КК</t>
  </si>
  <si>
    <t>J60C</t>
  </si>
  <si>
    <t>Улцерације на кожи, дневна болница</t>
  </si>
  <si>
    <t>J62A</t>
  </si>
  <si>
    <t>Малигна болест дојке, са врло тешким КК</t>
  </si>
  <si>
    <t>J62B</t>
  </si>
  <si>
    <t>Малигна болест дојке, без врло тешких КК</t>
  </si>
  <si>
    <t>J63A</t>
  </si>
  <si>
    <t>Немалигна болест дојке, са врло тешким КК</t>
  </si>
  <si>
    <t>J63B</t>
  </si>
  <si>
    <t>Немалигна болест дојке, без врло тешких КК</t>
  </si>
  <si>
    <t>J64A</t>
  </si>
  <si>
    <t>Целулитис, са врло тешким или тешким КК</t>
  </si>
  <si>
    <t>J64B</t>
  </si>
  <si>
    <t>Целулитис, без врло тешких или тешких КК</t>
  </si>
  <si>
    <t>J65A</t>
  </si>
  <si>
    <t>Траума коже, поткожног ткива и дојке, са врло тешким или тешким КК</t>
  </si>
  <si>
    <t>J65B</t>
  </si>
  <si>
    <t>Траума коже, поткожног ткива и дојке, без врло тешких или тешких КК</t>
  </si>
  <si>
    <t>J67A</t>
  </si>
  <si>
    <t>Мањи поремећаји коже</t>
  </si>
  <si>
    <t>J67B</t>
  </si>
  <si>
    <t>Мањи поремећаји коже, дневна болница</t>
  </si>
  <si>
    <t>J68A</t>
  </si>
  <si>
    <t>Велики поремећаји коже, са врло тешким КК</t>
  </si>
  <si>
    <t>J68B</t>
  </si>
  <si>
    <t>Велики поремећаји коже, без врло тешких КК</t>
  </si>
  <si>
    <t>J68C</t>
  </si>
  <si>
    <t>Велики поремећаји коже, дневна болница</t>
  </si>
  <si>
    <t>J69A</t>
  </si>
  <si>
    <t>Малигнитет коже, са врло тешким КК</t>
  </si>
  <si>
    <t>J69B</t>
  </si>
  <si>
    <t>Малигнитет коже, без врло тешких КК</t>
  </si>
  <si>
    <t>J69C</t>
  </si>
  <si>
    <t>Малигнитет коже, дневна болница</t>
  </si>
  <si>
    <t>Болести и поремећаји ендокриног система, поремећаји исхране и метаболизма</t>
  </si>
  <si>
    <t>K01A</t>
  </si>
  <si>
    <t>Оперативне процедуре за компликације дијабетичног стопала, са врло тешким КК</t>
  </si>
  <si>
    <t>K01B</t>
  </si>
  <si>
    <t>Оперативне процедуре за компликације дијабетичног стопала, без врло тешких КК</t>
  </si>
  <si>
    <t>K02A</t>
  </si>
  <si>
    <t>Процедуре на хипофизи, са врло тешким КК</t>
  </si>
  <si>
    <t>K02B</t>
  </si>
  <si>
    <t>Процедуре на хипофизи, без врло тешких КК</t>
  </si>
  <si>
    <t>K03Z</t>
  </si>
  <si>
    <t>Процедуре на надбубрежним жлездама</t>
  </si>
  <si>
    <t>K04A</t>
  </si>
  <si>
    <t>Веће процедуре због прекомерне гојазности, са врло тешким КК</t>
  </si>
  <si>
    <t>K04B</t>
  </si>
  <si>
    <t>Веће процедуре због прекомерне гојазности, без врло тешких КК</t>
  </si>
  <si>
    <t>K05A</t>
  </si>
  <si>
    <t>Процедуре на паратироидним жлездама, са врло тешким или тешким КК</t>
  </si>
  <si>
    <t>K05B</t>
  </si>
  <si>
    <t>Процедуре на паратироидним жлездама, без врло тешких или тешких КК</t>
  </si>
  <si>
    <t>K06A</t>
  </si>
  <si>
    <t>Процедуре на штитној жлезди, са врло тешким или тешким КК</t>
  </si>
  <si>
    <t>K06B</t>
  </si>
  <si>
    <t>Процедуре на штитној жлезди, без врло тешких или тешких КК</t>
  </si>
  <si>
    <t>K07Z</t>
  </si>
  <si>
    <t>Остале процедуре због прекомерне гојазности</t>
  </si>
  <si>
    <t>K08Z</t>
  </si>
  <si>
    <t>Процедуре на тироглосусу</t>
  </si>
  <si>
    <t>K09A</t>
  </si>
  <si>
    <t>Остале оперативне процедуре због ендокриних, нутритивних или метаболичких узрока, са врло тешким КК</t>
  </si>
  <si>
    <t>K09B</t>
  </si>
  <si>
    <t>Остале оперативне процедуре због ендокриних, нутритивних или метаболичких узрока, са тешким или умереним КК</t>
  </si>
  <si>
    <t>K09C</t>
  </si>
  <si>
    <t>Остале оперативне процедуре због ендокриних, нутритивних или метаболичких узрока, без КК</t>
  </si>
  <si>
    <t>K40A</t>
  </si>
  <si>
    <t>Ендоскопске или дијагностичке порцедуре због метаболичких поремећаја, са врло тешким КК</t>
  </si>
  <si>
    <t>K40B</t>
  </si>
  <si>
    <t>Ендоскопске или дијагностичке порцедуре због метаболичких поремећаја, без врло тешких КК</t>
  </si>
  <si>
    <t>K40C</t>
  </si>
  <si>
    <t>Ендоскопске или дијагностичке порцедуре због метаболичких поремећаја, дневна болница</t>
  </si>
  <si>
    <t>K60A</t>
  </si>
  <si>
    <t>Дијабетес, са врло тешким или тешким КК</t>
  </si>
  <si>
    <t>K60B</t>
  </si>
  <si>
    <t>Дијабетес, без врло тешких или тешких КК</t>
  </si>
  <si>
    <t>K61Z</t>
  </si>
  <si>
    <t>Тежак поремећај исхране</t>
  </si>
  <si>
    <t>K62A</t>
  </si>
  <si>
    <t>Разни метаболички поремећаји, са врло тешким или тешким КК</t>
  </si>
  <si>
    <t>K62B</t>
  </si>
  <si>
    <t>Разни метаболички поремећаји, без врло тешких или тешких КК</t>
  </si>
  <si>
    <t>K63A</t>
  </si>
  <si>
    <t>Урођени поремећаји метаболизма, са КК</t>
  </si>
  <si>
    <t>K63B</t>
  </si>
  <si>
    <t>Урођени поремећаји метаболизма, без КК</t>
  </si>
  <si>
    <t>K64A</t>
  </si>
  <si>
    <t>Ендокринолошки поремећаји, са врло тешким или тешким КК</t>
  </si>
  <si>
    <t>K64B</t>
  </si>
  <si>
    <t>Ендокринолошки поремећаји, без врло тешких или тешких КК</t>
  </si>
  <si>
    <t>Болести и поремећаји бубрега и уринарног тракта</t>
  </si>
  <si>
    <t>L02A</t>
  </si>
  <si>
    <t>Оперативна инсерција перитонеумског катетера због дијализе, са врло тешким или тешким КК</t>
  </si>
  <si>
    <t>L02B</t>
  </si>
  <si>
    <t>Оперативна инсерција перитонеумског катетера због дијализе, без врло тешких или тешких КК</t>
  </si>
  <si>
    <t>L03A</t>
  </si>
  <si>
    <t>Велике процедуре због неоплазме бубрега, уретера и мокраћне бешике, са врло тешким КК</t>
  </si>
  <si>
    <t>L03B</t>
  </si>
  <si>
    <t>Велике процедуре због неоплазме бубрега, уретера и мокраћне бешике, са тешким КК</t>
  </si>
  <si>
    <t>L03C</t>
  </si>
  <si>
    <t>Велике процедуре због неоплазме бубрега, уретера и мокраћне бешике, без врло тешких или тешких КК</t>
  </si>
  <si>
    <t>L04A</t>
  </si>
  <si>
    <t>Велике процедуре на бубрегу, уретерима и мокраћној бешици, осим због неоплазми, са врло тешким КК</t>
  </si>
  <si>
    <t>L04B</t>
  </si>
  <si>
    <t>Велике процедуре на бубрегу, уретерима и мокраћној бешици, осим због неоплазми, са тешким или умереним КК</t>
  </si>
  <si>
    <t>L04C</t>
  </si>
  <si>
    <t>Велике процедуре на бубрегу, уретерима и мокраћној бешици, осим због неоплазми, без КК</t>
  </si>
  <si>
    <t>L05A</t>
  </si>
  <si>
    <t>Трансуретрална простатектомија, са врло тешким или тешким КК</t>
  </si>
  <si>
    <t>L05B</t>
  </si>
  <si>
    <t>Трансуретрална простатектомија, без врло тешких или тешких КК</t>
  </si>
  <si>
    <t>L06A</t>
  </si>
  <si>
    <t>Мање процедуре на мокраћној бешици, са врло тешким или тешким КК</t>
  </si>
  <si>
    <t>L06B</t>
  </si>
  <si>
    <t xml:space="preserve">Мање процедуре на мокраћној бешици, без врло тешких или тешких КК </t>
  </si>
  <si>
    <t>L07A</t>
  </si>
  <si>
    <t>Трансуретералне процедуре, осим простатектомије, са врло тешким или тешким КК</t>
  </si>
  <si>
    <t>L07B</t>
  </si>
  <si>
    <t>Трансуретералне процедуре, осим простатектомије, без врло тешких или тешких КК</t>
  </si>
  <si>
    <t>L08A</t>
  </si>
  <si>
    <t>Процедуре на уретри са КК</t>
  </si>
  <si>
    <t>L08B</t>
  </si>
  <si>
    <t>Процедуре на уретри без КК</t>
  </si>
  <si>
    <t>L09A</t>
  </si>
  <si>
    <t>Остале процедуре на бубрегу и уринарном тракту, са врло тешким КК</t>
  </si>
  <si>
    <t>L09B</t>
  </si>
  <si>
    <t>Остале процедуре на бубрегу и уринарном тракту, са тешким КК</t>
  </si>
  <si>
    <t>L09C</t>
  </si>
  <si>
    <t>Остале процедуре на бубрегу и уринарном тракту, без врло тешких или тешких КК</t>
  </si>
  <si>
    <t>L40Z</t>
  </si>
  <si>
    <t>Уретероскопија</t>
  </si>
  <si>
    <t>L41Z</t>
  </si>
  <si>
    <t>Цистоуретероскопија, истог дана</t>
  </si>
  <si>
    <t>L42Z</t>
  </si>
  <si>
    <t>Eкстракорпорална литотрипсија (ЕSWL) мокраћних каменаца</t>
  </si>
  <si>
    <t>L60A</t>
  </si>
  <si>
    <t>Бубрежна инсуфицијенција, са врло тешким КК</t>
  </si>
  <si>
    <t>L60B</t>
  </si>
  <si>
    <t>Бубрежна инсуфицијенција, са тешким КК</t>
  </si>
  <si>
    <t>L60C</t>
  </si>
  <si>
    <t>Бубрежна инсуфицијенција бубрега, без врло тешких или тешких КК</t>
  </si>
  <si>
    <t>L61Z</t>
  </si>
  <si>
    <t>Пријем због дијализе</t>
  </si>
  <si>
    <t>L62A</t>
  </si>
  <si>
    <t>Неоплазме бубрега и уринарног система, са врло тешким или тешким КК</t>
  </si>
  <si>
    <t>L62B</t>
  </si>
  <si>
    <t>Неоплазме бубрега и уринарног система, без врло тешких или тешких КК</t>
  </si>
  <si>
    <t>L63A</t>
  </si>
  <si>
    <t>Инфекција бубрега и уринарног тракта, са врло тешким или тешким КК</t>
  </si>
  <si>
    <t>L63B</t>
  </si>
  <si>
    <t>Инфекција бубрега и уринарног тракта, без врло тешких или тешких КК</t>
  </si>
  <si>
    <t>L64Z</t>
  </si>
  <si>
    <t>Мокраћни каменци и опструкција</t>
  </si>
  <si>
    <t>L65A</t>
  </si>
  <si>
    <t>Знаци и симптоми повезани са бубрегом и уринарним трактом, са врло тешким или тешким КК</t>
  </si>
  <si>
    <t>L65B</t>
  </si>
  <si>
    <t>Знаци и симптоми повезани са бубрегом и уринарним трактом без врло тешких или тешких КК</t>
  </si>
  <si>
    <t>L66Z</t>
  </si>
  <si>
    <t>Стриктура уретре</t>
  </si>
  <si>
    <t>L67A</t>
  </si>
  <si>
    <t>Остали поремећаји бубрега и уринарног тракта, са врло тешким или тешким КК</t>
  </si>
  <si>
    <t>L67B</t>
  </si>
  <si>
    <t>Остали поремећаји бубрега и уринарног тракта, без врло тешких или тешких КК</t>
  </si>
  <si>
    <t>L68Z</t>
  </si>
  <si>
    <t>Перитонеална дијализа</t>
  </si>
  <si>
    <t>Болести и поремећеји мушког репродуктивног система</t>
  </si>
  <si>
    <t>M01A</t>
  </si>
  <si>
    <t>Велике процедуре на мушкој карлици, са врло тешким или тешким КК</t>
  </si>
  <si>
    <t>M01B</t>
  </si>
  <si>
    <t>Велике процедуре на мушкој карлици, без врло тешких или тешких КК</t>
  </si>
  <si>
    <t>M02A</t>
  </si>
  <si>
    <t>Трансуретрална простатектомија са врло тешким или тешким КК</t>
  </si>
  <si>
    <t>M02B</t>
  </si>
  <si>
    <t>Трансуретрална простатектомија без врло тешких или тешких КК</t>
  </si>
  <si>
    <t>M03Z</t>
  </si>
  <si>
    <t>Процедуре на пенису</t>
  </si>
  <si>
    <t>M04Z</t>
  </si>
  <si>
    <t>Процедуре на тестисима</t>
  </si>
  <si>
    <t>M05Z</t>
  </si>
  <si>
    <t>Обрезивање (циркумсцизија)</t>
  </si>
  <si>
    <t>M06A</t>
  </si>
  <si>
    <t>Остале оперативне процедуре на мушком гениталном систему и малигнитет</t>
  </si>
  <si>
    <t>M06B</t>
  </si>
  <si>
    <t>Остале оперативне процедуре на мушком гениталном систему , без малигнитета</t>
  </si>
  <si>
    <t>M40Z</t>
  </si>
  <si>
    <t>Цистоуретероскопија, без КК</t>
  </si>
  <si>
    <t>M60A</t>
  </si>
  <si>
    <t>Малигна болест мушког гениталног система, са врло тешким или тешким КК</t>
  </si>
  <si>
    <t>M60B</t>
  </si>
  <si>
    <t>Малигна болест мушког гениталног система, без врло тешких или тешких КК</t>
  </si>
  <si>
    <t>M61Z</t>
  </si>
  <si>
    <t>Бенигна хипертрофија простате</t>
  </si>
  <si>
    <t>M62Z</t>
  </si>
  <si>
    <t>Упала мушког гениталног система</t>
  </si>
  <si>
    <t>M63Z</t>
  </si>
  <si>
    <t>Стерилизација мушкарца</t>
  </si>
  <si>
    <t>M64Z</t>
  </si>
  <si>
    <t>Остале болести (дијагнозе) мушког гениталног система</t>
  </si>
  <si>
    <t>Болести и поремећаји женског репродуктивног система</t>
  </si>
  <si>
    <t>N01Z</t>
  </si>
  <si>
    <t>Евисцерација органа мале карлице и радикална вулвектомија</t>
  </si>
  <si>
    <t>N04A</t>
  </si>
  <si>
    <t>Хистеректомија због немалигних узрока, са врло тешким или тешким КК</t>
  </si>
  <si>
    <t>N04B</t>
  </si>
  <si>
    <t>Хистеректомија због немалигних узрока, без врло тешких или тешких КК</t>
  </si>
  <si>
    <t>N05A</t>
  </si>
  <si>
    <t>Овариектомија и сложене процедуре на јајоводу због немалигних узрока, са врло тешким или тешким КК</t>
  </si>
  <si>
    <t>N05B</t>
  </si>
  <si>
    <t>Овариектомија и сложене процедуре на јајоводу због немалигних узрока, без врло тешких или тешких КК</t>
  </si>
  <si>
    <t>N06A</t>
  </si>
  <si>
    <t>Процедуре реконструкције на женском репродуктивном систему, са врло тешким или тешким КК</t>
  </si>
  <si>
    <t>N06B</t>
  </si>
  <si>
    <t>Процедуре реконструкције на женском репродуктивном систему, без врло тешких или тешких КК</t>
  </si>
  <si>
    <t>N07Z</t>
  </si>
  <si>
    <t>Остале процедуре на материци и аднексама због немалигних узрока</t>
  </si>
  <si>
    <t>N08Z</t>
  </si>
  <si>
    <t>Ендоскопске и лапароскопске процедуре на женском репродуктивном систему</t>
  </si>
  <si>
    <t>N09Z</t>
  </si>
  <si>
    <t>Конизација, поступци на вагини, цервиксу (грлићу материце) и вулви (стидници)</t>
  </si>
  <si>
    <t>N10Z</t>
  </si>
  <si>
    <t>Дијагностичка киретажа или дијагностичка хистероскопија</t>
  </si>
  <si>
    <t>N11Z</t>
  </si>
  <si>
    <t>Остале оперативне процедуре на женском репродуктивном систему</t>
  </si>
  <si>
    <t>N12A</t>
  </si>
  <si>
    <t>Процедуре на материци и аднексама, са врло тешким или тешким КК</t>
  </si>
  <si>
    <t>N12B</t>
  </si>
  <si>
    <t>Процедуре на материци и аднексама, без врло тешких или тешких КК</t>
  </si>
  <si>
    <t>N60A</t>
  </si>
  <si>
    <t>Малигне болести женског репродуктивног система, са врло тешким КК</t>
  </si>
  <si>
    <t>N60B</t>
  </si>
  <si>
    <t>Малигне болести женског репродуктивног система, без врло тешких КК</t>
  </si>
  <si>
    <t>N61Z</t>
  </si>
  <si>
    <t>Инфекције женског репродуктивног система</t>
  </si>
  <si>
    <t>N62Z</t>
  </si>
  <si>
    <t>Менструални и други поремећаји женског репродуктивног система</t>
  </si>
  <si>
    <t>Трудноћа, порођај и пуерперијум</t>
  </si>
  <si>
    <t>O01A</t>
  </si>
  <si>
    <t>Порођај царским резом, са врло тешким или тешким КК</t>
  </si>
  <si>
    <t>O01B</t>
  </si>
  <si>
    <t>Порођај царским резом, без врло тешких или тешких КК</t>
  </si>
  <si>
    <t>O02A</t>
  </si>
  <si>
    <t>Вагинални порођај са оперативним процедурама, са врло тешким или тешким КК</t>
  </si>
  <si>
    <t>O02B</t>
  </si>
  <si>
    <t>Вагинални порођај са оперативним процедурама, без врло тешких или тешких КК</t>
  </si>
  <si>
    <t>O03A</t>
  </si>
  <si>
    <t>Ектопична трудноћа, са врло тешким КК</t>
  </si>
  <si>
    <t>O03B</t>
  </si>
  <si>
    <t>Ектопична трудноћа, без врло тешких КК</t>
  </si>
  <si>
    <t>O04A</t>
  </si>
  <si>
    <t>Оперативни поступак у постпарталном периоду или после побачаја, са врло тешким или тешким КК</t>
  </si>
  <si>
    <t>O04B</t>
  </si>
  <si>
    <t>Оперативни поступак у постпарталном периоду или после побачаја, без врло тешких или тешких КК</t>
  </si>
  <si>
    <t>O05Z</t>
  </si>
  <si>
    <t>Побачај и оперативне процедуре</t>
  </si>
  <si>
    <t>O60Z</t>
  </si>
  <si>
    <t>Вагинални порођај</t>
  </si>
  <si>
    <t>O61Z</t>
  </si>
  <si>
    <t>Постпартални период и период после побачаја без оперативних поступака</t>
  </si>
  <si>
    <t>O63Z</t>
  </si>
  <si>
    <t>Побачај без оперативних процедура</t>
  </si>
  <si>
    <t>O64Z</t>
  </si>
  <si>
    <t>Лажни трудови</t>
  </si>
  <si>
    <t>O66Z</t>
  </si>
  <si>
    <t>Пренатални или други акушерски пријем</t>
  </si>
  <si>
    <t>Новорођенчад</t>
  </si>
  <si>
    <t>P01Z</t>
  </si>
  <si>
    <t>Новорођенче, смртни исход или премештај у другу болницу, &lt; 5 дана и значајни оперативни поступци</t>
  </si>
  <si>
    <t>P02Z</t>
  </si>
  <si>
    <t>Кардиоторакални или васкуларни поремећај новорођенчета</t>
  </si>
  <si>
    <t>P03Z</t>
  </si>
  <si>
    <t>Новорођенче, тежина на пријему 1000 - 1499 грама, са значајним оперативним поступком</t>
  </si>
  <si>
    <t>P04Z</t>
  </si>
  <si>
    <t>Новорођенче, тежина на пријему  1500 -1999 грама, са значајним оперативним поступком</t>
  </si>
  <si>
    <t>P05Z</t>
  </si>
  <si>
    <t>Новорођенче, тежина на пријему  2000 -2499 грама, са значајним оперативним поступком</t>
  </si>
  <si>
    <t>P06A</t>
  </si>
  <si>
    <t>Новорођенче, тежина на пријему  &gt; 2499 грама, са значајним оперативним поступком, са вишеструким великим тешкоћама</t>
  </si>
  <si>
    <t>P06B</t>
  </si>
  <si>
    <t>Новорођенче, тежина на пријему &gt; 2499 грама, са значајним оперативним поступком, без вишеструких великих тешкоћа</t>
  </si>
  <si>
    <t>P60A</t>
  </si>
  <si>
    <t>Новорођенче, смртни исход или премештај у другу болницу за акутно болничко лечењ,е &lt; 5 дана од порођаја без значајних оперативних поступака</t>
  </si>
  <si>
    <t>P60B</t>
  </si>
  <si>
    <t>Новорођенче, смртни исход или премештај у другу болницу, &lt; 5 дана од поновног пријема без значајних оперативних поступака</t>
  </si>
  <si>
    <t>P61Z</t>
  </si>
  <si>
    <t>Новорођенче, тежина на пријему &lt; 750 грама</t>
  </si>
  <si>
    <t>P62Z</t>
  </si>
  <si>
    <t>Новорођенче, тежина на пријему 750 - 999 грама</t>
  </si>
  <si>
    <t>P63Z</t>
  </si>
  <si>
    <t>Новорођенче, тежина на пријему 1000-1249 грама, без значајних оперативних поступака</t>
  </si>
  <si>
    <t>P64Z</t>
  </si>
  <si>
    <t>Новорођенче, тежина на пријему 1250-1499 грама, без значајних оперативних поступака</t>
  </si>
  <si>
    <t>P65A</t>
  </si>
  <si>
    <t>Новорођенче, тежина на пријему 1500 -1999 грама, без значајних оперативних поступака, са вишеструким великим тешкоћама</t>
  </si>
  <si>
    <t>P65B</t>
  </si>
  <si>
    <t>Новорођенче, тежина на пријему 1500 -1999 грама, без значајних оперативних поступака са великим тешкоћама</t>
  </si>
  <si>
    <t>P65C</t>
  </si>
  <si>
    <t>Новорођенче, тежина на пријему 1500 -1999 грама, без значајних оперативних поступака са осталим тешкоћама</t>
  </si>
  <si>
    <t>P65D</t>
  </si>
  <si>
    <t>Новорођенче, тежина на пријему 1500 -1999 грама, без значајних оперативних поступака без тешкоћа</t>
  </si>
  <si>
    <t>P66A</t>
  </si>
  <si>
    <t>Новорођенче, тежина на пријему 2000 -2499 грама, без значајних оперативних поступака са вишеструким великим тешкоћама</t>
  </si>
  <si>
    <t>P66B</t>
  </si>
  <si>
    <t>Новорођенче, тежина на пријему 2000 -2499 грама, без значајних оперативних поступака са великим тешкоћама</t>
  </si>
  <si>
    <t>P66C</t>
  </si>
  <si>
    <t>Новорођенче, тежина на пријему 2000 -2499 грама, без значајних оперативних поступака са осталим тешкоћама</t>
  </si>
  <si>
    <t>P66D</t>
  </si>
  <si>
    <t>Новорођенче, тежина на пријему 2000 -2499 грама, без значајних оперативних поступака без тешкоћа</t>
  </si>
  <si>
    <t>P67A</t>
  </si>
  <si>
    <t>Новорођенче, тежина на пријему &gt; 2499 грама, без значајних оперативних поступака са вишеструким великим тешкоћама</t>
  </si>
  <si>
    <t>P67B</t>
  </si>
  <si>
    <t>Новорођенче, тежина на пријему &gt; 2499 грама, без значајних оперативних поступака са великим тешкоћама</t>
  </si>
  <si>
    <t>P67C</t>
  </si>
  <si>
    <t>Новорођенче, тежина на пријему &gt; 2499 грама, без значајних оперативних поступака са осталим тешкоћама</t>
  </si>
  <si>
    <t>P67D</t>
  </si>
  <si>
    <t>Новорођенче, тежина на пријему &gt; 2499 грама, без значајних оперативних поступака без тешкоћа</t>
  </si>
  <si>
    <t>Болести и поремећаји крви и крвотворних органа и имунолошки поремећаји</t>
  </si>
  <si>
    <t>Q01Z</t>
  </si>
  <si>
    <t>Спленектомија</t>
  </si>
  <si>
    <t>Q02A</t>
  </si>
  <si>
    <t>Остале оперативне процедуре због болести крви и крвотворних органа, са врло тешким или тешким КК</t>
  </si>
  <si>
    <t>Q02B</t>
  </si>
  <si>
    <t>Остале оперативне процедуре због болести крви и крвотворних органа, без врло тешких или тешких КК</t>
  </si>
  <si>
    <t>Q60A</t>
  </si>
  <si>
    <t>Поремећаји имунитета и ретикулоендотелног система, са врло тешким или тешким КК</t>
  </si>
  <si>
    <t>Q60B</t>
  </si>
  <si>
    <t>Поремећаји имунитета и ретикулоендотелног система, без врло тешких или тешких КК и малигнитет</t>
  </si>
  <si>
    <t>Q60C</t>
  </si>
  <si>
    <t>Поремећаји имунитета и ретикулоендотелног система, без врло тешких или тешких КК без малигнитета</t>
  </si>
  <si>
    <t>Q61A</t>
  </si>
  <si>
    <t>Поремећаји еритроцита, са врло тешким или тешким КК</t>
  </si>
  <si>
    <t>Q61B</t>
  </si>
  <si>
    <t>Поремећаји еритроцита, без врло тешких или тешких КК</t>
  </si>
  <si>
    <t>Q62Z</t>
  </si>
  <si>
    <t>Поремећаји коагулације крви</t>
  </si>
  <si>
    <t>Неопластични поремећаји (хематолошки и солидни тумори)</t>
  </si>
  <si>
    <t>R01A</t>
  </si>
  <si>
    <t>Лимфом и леукемија са великим оперативним поступцима и са врло тешким или тешким КК</t>
  </si>
  <si>
    <t>R01B</t>
  </si>
  <si>
    <t>Лимфом и леукемија са великим оперативним поступцима, без врло тешких или тешких КК</t>
  </si>
  <si>
    <t>R02A</t>
  </si>
  <si>
    <t>Остали неопластични поремећаји са великим оперативним процедурама, са врло тешким КК</t>
  </si>
  <si>
    <t>R02B</t>
  </si>
  <si>
    <t xml:space="preserve">Остали неопластични поремећаји са великим оперативним процедурама, са тешким или умереним КК </t>
  </si>
  <si>
    <t>R02C</t>
  </si>
  <si>
    <t>Остали неопластични поремећаји са великим оперативним процедурама, без КК</t>
  </si>
  <si>
    <t>R03A</t>
  </si>
  <si>
    <t>Лимфом и леукемија са осталим оперативним процедурама, са врло тешким или тешким КК</t>
  </si>
  <si>
    <t>R03B</t>
  </si>
  <si>
    <t>Лимфом и леукемија са осталим оперативним процедурама, без врло тешких или тешких КК</t>
  </si>
  <si>
    <t>R04A</t>
  </si>
  <si>
    <t>Остали неопластични поремећаји са осталим оперативним процедурама са врло тешким или тешким КК</t>
  </si>
  <si>
    <t>R04B</t>
  </si>
  <si>
    <t>Остали неопластични поремећаји са осталим оперативним процедурама без врло тешких или тешких КК</t>
  </si>
  <si>
    <t>R60A</t>
  </si>
  <si>
    <t>Акутна леукемија, са врло тешким КК</t>
  </si>
  <si>
    <t>R60B</t>
  </si>
  <si>
    <t>Акутна леукемија, без врло тешких КК</t>
  </si>
  <si>
    <t>R61A</t>
  </si>
  <si>
    <t>Лимфом и неакутна леукемија, са врло тешким КК</t>
  </si>
  <si>
    <t>R61B</t>
  </si>
  <si>
    <t>Лимфом и неакутна леукемија, без врло тешких КК</t>
  </si>
  <si>
    <t>R61C</t>
  </si>
  <si>
    <t>Лимфом или неакутна леукемија, дневна болница</t>
  </si>
  <si>
    <t>R62A</t>
  </si>
  <si>
    <t>Остали неопластични поремећаји са КК</t>
  </si>
  <si>
    <t>R62B</t>
  </si>
  <si>
    <t>Остали неопластични поремећаји без КК</t>
  </si>
  <si>
    <t>R63Z</t>
  </si>
  <si>
    <t>Хемотерапија</t>
  </si>
  <si>
    <t>R64Z</t>
  </si>
  <si>
    <t>Радиотерапија</t>
  </si>
  <si>
    <t>Инфективне и паразитске болести</t>
  </si>
  <si>
    <t>S60Z</t>
  </si>
  <si>
    <t>ХИВ, дневна болница</t>
  </si>
  <si>
    <t>S65A</t>
  </si>
  <si>
    <t>Болести повезане са ХИВ-ом, са врло тешким КК</t>
  </si>
  <si>
    <t>S65B</t>
  </si>
  <si>
    <t>Болести повезане са ХИВ-ом, са тешким КК</t>
  </si>
  <si>
    <t>S65C</t>
  </si>
  <si>
    <t>Болести повезане са ХИВ-ом, без врло тешких или тешких КК</t>
  </si>
  <si>
    <t>T01A</t>
  </si>
  <si>
    <t>Оперативни поступци због инфективних и паразитарних болести, са врло тешким КК</t>
  </si>
  <si>
    <t>T01B</t>
  </si>
  <si>
    <t>Оперативни поступци због инфективних и паразитарних болести, са тешким или умереним КК</t>
  </si>
  <si>
    <t>T01C</t>
  </si>
  <si>
    <t>Оперативни поступци због инфективних и паразитарних болести, без КК</t>
  </si>
  <si>
    <t>T40Z</t>
  </si>
  <si>
    <t>Инфективне или паразитске болести са вентилаторном подршком</t>
  </si>
  <si>
    <t>T60A</t>
  </si>
  <si>
    <t>Септикемија, са врло тешким или тешким КК</t>
  </si>
  <si>
    <t>T60B</t>
  </si>
  <si>
    <t>Септикемија без врло тешких или тешких КК</t>
  </si>
  <si>
    <t>T61A</t>
  </si>
  <si>
    <t>Постоперативне и посттрауматске инфекције, старост &gt; 54 године или са врло тешким или тешким КК</t>
  </si>
  <si>
    <t>T61B</t>
  </si>
  <si>
    <t>Постоперативне и посттрауматске инфекције, старост &lt; 55година или без врло тешких или тешких КК</t>
  </si>
  <si>
    <t>T62A</t>
  </si>
  <si>
    <t>Повишена температура непознатог порекла са КК</t>
  </si>
  <si>
    <t>T62B</t>
  </si>
  <si>
    <t>Повишена температура непознатог порекла без КК</t>
  </si>
  <si>
    <t>T63Z</t>
  </si>
  <si>
    <t>Вирусна инфекција</t>
  </si>
  <si>
    <t>T64A</t>
  </si>
  <si>
    <t>Остале инфективне и паразитарне болести, са врло тешким КК</t>
  </si>
  <si>
    <t>T64B</t>
  </si>
  <si>
    <t>Остале инфективне и паразитарне болести, са тешким или умереним КК</t>
  </si>
  <si>
    <t>T64C</t>
  </si>
  <si>
    <t>Остале инфективне и паразитарне болестии, без КК</t>
  </si>
  <si>
    <t>Металне болести и поремећаји</t>
  </si>
  <si>
    <t>U40Z</t>
  </si>
  <si>
    <t>Лечење менталног здравља, истог дана и примена електроконвулзивне терапије</t>
  </si>
  <si>
    <t>U60Z</t>
  </si>
  <si>
    <t>Лечење менталног здравља, истог дана, без примене електроконвулзивне терапије</t>
  </si>
  <si>
    <t>U61Z</t>
  </si>
  <si>
    <t>Схизофрени поремећаји</t>
  </si>
  <si>
    <t>U62A</t>
  </si>
  <si>
    <t>Параноја и акутни психотични поремећаји, са врло тешким или тешким КК или присилно лечење</t>
  </si>
  <si>
    <t>U62B</t>
  </si>
  <si>
    <t>Параноја и акутни психотични поремећаји, без врло тешких или тешких КК, без присилног лечења</t>
  </si>
  <si>
    <t>U63Z</t>
  </si>
  <si>
    <t>Велики афективни поремећаји</t>
  </si>
  <si>
    <t>U64Z</t>
  </si>
  <si>
    <t>Остали афективни и соматоформни поремећаји</t>
  </si>
  <si>
    <t>U65Z</t>
  </si>
  <si>
    <t>Анксиозни поремећаји</t>
  </si>
  <si>
    <t>U66Z</t>
  </si>
  <si>
    <t>Поремећаји исхране и опсесивно-компулзивни поремећаји</t>
  </si>
  <si>
    <t>U67Z</t>
  </si>
  <si>
    <t>Поремећаји личности и акутне реакције</t>
  </si>
  <si>
    <t>U68Z</t>
  </si>
  <si>
    <t>Ментални поремећаји у дечијем добу</t>
  </si>
  <si>
    <t>Коришћење алкохола/дроге и органски ментални поремећаји узроковани коришћењем алкохола/дроге</t>
  </si>
  <si>
    <t>V60Z</t>
  </si>
  <si>
    <t>Интоксикација алкохолом и апстиненцијални синдром</t>
  </si>
  <si>
    <t>V61Z</t>
  </si>
  <si>
    <t>Интоксикација дрогама и апстиненцијални синдром</t>
  </si>
  <si>
    <t>V62A</t>
  </si>
  <si>
    <t xml:space="preserve">Поремећаји узроковани злоупотребом алкохола и зависност од алкохола </t>
  </si>
  <si>
    <t>V62B</t>
  </si>
  <si>
    <t>Поремећаји узроковани злоупотребом алкохола и зависност од алкохола, истог дана</t>
  </si>
  <si>
    <t>V63Z</t>
  </si>
  <si>
    <t>Поремећаји узроковани злоупотребом опијата и зависност од опијата</t>
  </si>
  <si>
    <t>V64Z</t>
  </si>
  <si>
    <t>Поремећаји узроковани злоупотребом осталих дрога (лекова) и зависност од истих</t>
  </si>
  <si>
    <t>Повреде, тровања и токсични ефекти лекова</t>
  </si>
  <si>
    <t>W01Z</t>
  </si>
  <si>
    <t>Процедуре вентилације и краниотомије због вишеструке значајне трауме</t>
  </si>
  <si>
    <t>W02A</t>
  </si>
  <si>
    <t>Процедуре на куку, бутној кости и екстремитетима због значајне вишеструке трауме, са имплантацијом, са врло тешким или тешким КК</t>
  </si>
  <si>
    <t>W02B</t>
  </si>
  <si>
    <t>Процедуре на куку, бутној кости и екстремитетима због значајне вишеструке трауме, са имплантацијом, без врло тешких или тешких КК</t>
  </si>
  <si>
    <t>W03Z</t>
  </si>
  <si>
    <t>Абдоминалне процедуре због вишеструке значајне трауме</t>
  </si>
  <si>
    <t>W04A</t>
  </si>
  <si>
    <t>Остале процедуре због вишеструке значајне трауме, са врло тешким или тешким КК</t>
  </si>
  <si>
    <t>W04B</t>
  </si>
  <si>
    <t>Остале процедуре због вишеструке значајне трауме, без врло тешких или тешких КК</t>
  </si>
  <si>
    <t>W60Z</t>
  </si>
  <si>
    <t>Вишеструка траума, смртни исход или премештај у другу болницу, &lt; 5 дана</t>
  </si>
  <si>
    <t>W61A</t>
  </si>
  <si>
    <t>Вишеструка траума, без значајних процедура, са врло тешким или тешким КК</t>
  </si>
  <si>
    <t>W61B</t>
  </si>
  <si>
    <t>Вишеструка траума, без значајних процедура, без врло тешких или тешких КК</t>
  </si>
  <si>
    <t>X02A</t>
  </si>
  <si>
    <t>Микроваскуларни пренос ткива или режња коже због повреде шаке, са врло тешким или тешким КК</t>
  </si>
  <si>
    <t>X02B</t>
  </si>
  <si>
    <t>Режањ коже због повреде шаке, без врло тешких или тешких КК</t>
  </si>
  <si>
    <t>X04A</t>
  </si>
  <si>
    <t>Остале процедуре због повреде доњих екстрмитета, са врло тешким или тешким КК</t>
  </si>
  <si>
    <t>X04B</t>
  </si>
  <si>
    <t>Остале процедуре због повреде доњих екстрмитета, без врло тешких или тешких КК</t>
  </si>
  <si>
    <t>X05A</t>
  </si>
  <si>
    <t>Остале процедуре због повреда на шаци, са КК</t>
  </si>
  <si>
    <t>X05B</t>
  </si>
  <si>
    <t>Остале процедуре због повреда на шаци, без КК</t>
  </si>
  <si>
    <t>X06A</t>
  </si>
  <si>
    <t>Остале процедуре због других повреда, са врло тешким или тешким КК</t>
  </si>
  <si>
    <t>X06B</t>
  </si>
  <si>
    <t>Остале процедуре због других повреда, без врло тешких или тешких КК</t>
  </si>
  <si>
    <t>X07A</t>
  </si>
  <si>
    <t>Режањ коже код повреда шаке, са микроваскуларним преносом ткива или са врло тешким или тешким КК</t>
  </si>
  <si>
    <t>X07B</t>
  </si>
  <si>
    <t>Режањ коже код повреда шаке, без микроваскуларног преноса ткива, без врло тешких или тешких КК</t>
  </si>
  <si>
    <t>X40Z</t>
  </si>
  <si>
    <t>Повреде, тровања и токсични ефекти лекова са вентилаторном подршком</t>
  </si>
  <si>
    <t>X60A</t>
  </si>
  <si>
    <t>Повреде, са врло тешким или тешким КК</t>
  </si>
  <si>
    <t>X60B</t>
  </si>
  <si>
    <t>Повреде, без врло тешких или тешких КК</t>
  </si>
  <si>
    <t>X61Z</t>
  </si>
  <si>
    <t>Алергијске реакције</t>
  </si>
  <si>
    <t>X62A</t>
  </si>
  <si>
    <t>Тровање/токсични ефекат лекова, са врло тешким или тешким КК</t>
  </si>
  <si>
    <t>X62B</t>
  </si>
  <si>
    <t>Тровање/токсични ефекат лекова, без врло тешких или тешких КК</t>
  </si>
  <si>
    <t>X63A</t>
  </si>
  <si>
    <t>Последице лечења, са врло тешким или тешким КК</t>
  </si>
  <si>
    <t>X63B</t>
  </si>
  <si>
    <t>Последице лечења, без врло тешких или тешких КК</t>
  </si>
  <si>
    <t>X64A</t>
  </si>
  <si>
    <t>Остале повреде, тровања и токсични ефекти, са врло тешким или тешким КК</t>
  </si>
  <si>
    <t>X64B</t>
  </si>
  <si>
    <t>Остале повреде, тровања и токсични ефекти, без врло тешких или тешких КК</t>
  </si>
  <si>
    <t>Опекотине</t>
  </si>
  <si>
    <t>Y01Z</t>
  </si>
  <si>
    <t>Тешке опекотине високог степена</t>
  </si>
  <si>
    <t>Y02A</t>
  </si>
  <si>
    <t>Остале опекотине и употреба режња коже, са КК</t>
  </si>
  <si>
    <t>Y02B</t>
  </si>
  <si>
    <t>Остале опекотине и употреба режња коже, без КК</t>
  </si>
  <si>
    <t>Y03Z</t>
  </si>
  <si>
    <t>Остале оперативне процедуре због других опекотина</t>
  </si>
  <si>
    <t>Y60Z</t>
  </si>
  <si>
    <t>Опекотине, премештај у другу установу за акутно болничко лечење, &lt; 5 дана</t>
  </si>
  <si>
    <t>Y61Z</t>
  </si>
  <si>
    <t>Тешке опекотине</t>
  </si>
  <si>
    <t>Y62A</t>
  </si>
  <si>
    <t>Остале опекотине, са КК</t>
  </si>
  <si>
    <t>Y62B</t>
  </si>
  <si>
    <t>Остале опекотине, без КК</t>
  </si>
  <si>
    <t>Фактори који утичу на здравствено стање и остали контакти са здравственом службом</t>
  </si>
  <si>
    <t>Z01A</t>
  </si>
  <si>
    <t>Оперативни поступци и дијагнозе које се доводе у везу са осталим контактима са здравственом службом, са врло тешким или тешким КК</t>
  </si>
  <si>
    <t>Z01B</t>
  </si>
  <si>
    <t>Оперативни поступци и дијагнозе које се доводе у везу са осталим контактима са здравственом службом без врло тешких или тешких КК</t>
  </si>
  <si>
    <t>Z40Z</t>
  </si>
  <si>
    <t>Контролни преглед са ендоскопијом, дневна болница</t>
  </si>
  <si>
    <t>Z60A</t>
  </si>
  <si>
    <t>Рехабилитација, са врло тешким или тешким КК</t>
  </si>
  <si>
    <t>Z60B</t>
  </si>
  <si>
    <t>Рехабилитација, без врло тешких или тешких КК</t>
  </si>
  <si>
    <t>Z60C</t>
  </si>
  <si>
    <t>Рехабилитација, истог дана</t>
  </si>
  <si>
    <t>Z61A</t>
  </si>
  <si>
    <t xml:space="preserve">Знаци и симптоми </t>
  </si>
  <si>
    <t>Z61B</t>
  </si>
  <si>
    <t>Знаци и симптоми, дневна болница</t>
  </si>
  <si>
    <t>Z63A</t>
  </si>
  <si>
    <t>Остала накнадна нега, са врло тешким или тешким КК</t>
  </si>
  <si>
    <t>Z63B</t>
  </si>
  <si>
    <t>Остала накнадна нега, без врло тешких или тешких КК</t>
  </si>
  <si>
    <t>Z64A</t>
  </si>
  <si>
    <t>Остали фактори који утичу на здравствено стање</t>
  </si>
  <si>
    <t>Z64B</t>
  </si>
  <si>
    <t>Остали фактори који утичу на здравствено стање, истог дана</t>
  </si>
  <si>
    <t>Z65Z</t>
  </si>
  <si>
    <t>Вишеструке, остале и неспецифичне конгениталне аномалије</t>
  </si>
  <si>
    <t>Неповезане оперативне процедуре</t>
  </si>
  <si>
    <t>801A</t>
  </si>
  <si>
    <t>Оперативне процедуре неповезане са основним узроком хоспитализације, са врло тешким КК</t>
  </si>
  <si>
    <t>801B</t>
  </si>
  <si>
    <t>Оперативне процедуре неповезане са основним узроком хоспитализације, са тешким или умереним КК</t>
  </si>
  <si>
    <t>801C</t>
  </si>
  <si>
    <t>Оперативне процедуре неповезане са основним узроком хоспитализације, без КК</t>
  </si>
  <si>
    <t>Погрешни ДСГ</t>
  </si>
  <si>
    <t>960Z</t>
  </si>
  <si>
    <t>Не може се груписати</t>
  </si>
  <si>
    <t>961Z</t>
  </si>
  <si>
    <t>Неприхватљива главна дијагноза</t>
  </si>
  <si>
    <t>963Z</t>
  </si>
  <si>
    <t>Неонатална дијагноза која није у складу са старошћу и тежином</t>
  </si>
  <si>
    <t>Дијагностички сродне групе (ДСГ)</t>
  </si>
  <si>
    <t>Број операционих сала</t>
  </si>
  <si>
    <t>Број оперисаних у дневној болници</t>
  </si>
  <si>
    <t>Број операција у дневној болници</t>
  </si>
  <si>
    <t>Број оперисаних (хоспитализовани)</t>
  </si>
  <si>
    <t>Број операција (хоспитализовани)</t>
  </si>
  <si>
    <t>Укупан број оперисаних</t>
  </si>
  <si>
    <t>Укупан број операција</t>
  </si>
  <si>
    <t>Некласификоване главне дијагностичке категорије</t>
  </si>
  <si>
    <t xml:space="preserve">Број пацијената </t>
  </si>
  <si>
    <t>6,38+цена филтера</t>
  </si>
  <si>
    <t>433,74+цена филтера</t>
  </si>
  <si>
    <t>15,71+цена филтера</t>
  </si>
  <si>
    <t>13,46+цена филтера</t>
  </si>
  <si>
    <t>1.181,22+цена сета</t>
  </si>
  <si>
    <t>5.140,75+цена сета</t>
  </si>
  <si>
    <t>Остале услуге</t>
  </si>
  <si>
    <t>Здравствене услуге</t>
  </si>
  <si>
    <t>Дијагностичке процедуре са снимањем</t>
  </si>
  <si>
    <t>Лабораторијска дијагностика</t>
  </si>
  <si>
    <t>Специјалистички прегледи</t>
  </si>
  <si>
    <t>1.</t>
  </si>
  <si>
    <t>2.</t>
  </si>
  <si>
    <t>3.</t>
  </si>
  <si>
    <t>4.</t>
  </si>
  <si>
    <t>5.</t>
  </si>
  <si>
    <t>6.</t>
  </si>
  <si>
    <t>7.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</si>
  <si>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</si>
  <si>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</si>
  <si>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</si>
  <si>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</si>
  <si>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</si>
  <si>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</si>
  <si>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</si>
  <si>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</si>
  <si>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</si>
  <si>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</si>
  <si>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</si>
  <si>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РБ</t>
  </si>
  <si>
    <t>Назив Табеле</t>
  </si>
  <si>
    <t xml:space="preserve">Табела 1. </t>
  </si>
  <si>
    <t xml:space="preserve">Табела 2. </t>
  </si>
  <si>
    <t xml:space="preserve">Табела 3. </t>
  </si>
  <si>
    <t xml:space="preserve">Табела 4. </t>
  </si>
  <si>
    <t xml:space="preserve">Табела 5. </t>
  </si>
  <si>
    <t xml:space="preserve">Табела 6. </t>
  </si>
  <si>
    <t xml:space="preserve">Табела 7. </t>
  </si>
  <si>
    <t xml:space="preserve">Табела 8. </t>
  </si>
  <si>
    <t>Табела 9.</t>
  </si>
  <si>
    <t>Табела 18.</t>
  </si>
  <si>
    <t>Табела 19.</t>
  </si>
  <si>
    <t>Прво читање радиографског снимка дојке у оквиру организованог скрининга</t>
  </si>
  <si>
    <t>Друго читање радиографског снимка дојке у оквиру организованог скрининга</t>
  </si>
  <si>
    <t>Треће или супервизијско читање радиографског снимка дојке у оквиру организованог скрининга</t>
  </si>
  <si>
    <t>Супервизијско тумачење ПАП налаза у организованом скринингу карцинома грлића материце</t>
  </si>
  <si>
    <t> 2305401</t>
  </si>
  <si>
    <t> 2305601</t>
  </si>
  <si>
    <t>Еритроцити</t>
  </si>
  <si>
    <t> 2305602</t>
  </si>
  <si>
    <t>Еритроцити у адитивној солуцији</t>
  </si>
  <si>
    <t> 2305101</t>
  </si>
  <si>
    <t>Тромбоцити концентрат</t>
  </si>
  <si>
    <t> 2305201</t>
  </si>
  <si>
    <t>Свежа замрзнута плазма</t>
  </si>
  <si>
    <t> 2305202</t>
  </si>
  <si>
    <t> 2305203</t>
  </si>
  <si>
    <t>Плазма без криопреципитата</t>
  </si>
  <si>
    <t> 2305901</t>
  </si>
  <si>
    <t>Аутолога крв (пре оперативно прикупљање)</t>
  </si>
  <si>
    <t>Цена у динарима</t>
  </si>
  <si>
    <t>јединица крви</t>
  </si>
  <si>
    <t>Цене за обраду крви и компоненти крви (Прилог 1.) према Правилнику о утврђивању цена за обраду крви и компонената крви намењених за трансфузију: ("Службени гласник РС", број 18/2019)</t>
  </si>
  <si>
    <t>Цене за обраду крви и компоненти крви (Прилог 1.) према Правилнику о утврђивању цена и накнада за обраду крви и компоненти крви намењених за трансфузију ("Службени гласник РС", бр. 47/2013 и 34/2014)</t>
  </si>
  <si>
    <t>Накнаде за обраду крви и компоненти крви (Прилог 2.) према Правилнику о утврђивању цена и накнада за обраду крви и компоненти крви намењених за трансфузију ("Службени гласник РС", бр. 47/2013 и 34/2014)</t>
  </si>
  <si>
    <t>Укупан број запослених (на одређено и неодређено време) који се финансирају из средстава РФЗО</t>
  </si>
  <si>
    <t>Број запослених на неодређено време који се финансирају из средстава РФЗО</t>
  </si>
  <si>
    <t>Укупан број запослених на одређено време који се финансирају из средстава РФЗО</t>
  </si>
  <si>
    <t>Број запослених на одређено време због повећаног обима посла</t>
  </si>
  <si>
    <t>Број запослених на одређено време због замене одсутних запослених</t>
  </si>
  <si>
    <t>Превенција и контрола болничких инфекција</t>
  </si>
  <si>
    <t>Број лица на акутној хемодијализи</t>
  </si>
  <si>
    <t>Број лица на хроничној хемодијализи</t>
  </si>
  <si>
    <t>Категорија</t>
  </si>
  <si>
    <t>280005</t>
  </si>
  <si>
    <t>280006</t>
  </si>
  <si>
    <t>280007</t>
  </si>
  <si>
    <t>280008</t>
  </si>
  <si>
    <t>Циљана биопсија дојке или ендоцервикална киретажа</t>
  </si>
  <si>
    <t>Број прегледа у оквиру организованог скрининга рака*</t>
  </si>
  <si>
    <t>Број услуга пружених у оквиру организованог скрининга рака**</t>
  </si>
  <si>
    <t>Рендген дијагностика (уписати број апарата и број смена)</t>
  </si>
  <si>
    <t>Ултразвучна дијагностика (уписати број апарата и број смена)</t>
  </si>
  <si>
    <t>Доплер* (уписати број апарата и број смена)</t>
  </si>
  <si>
    <t>ЦТ Скенер (уписати број апарата и број смена)</t>
  </si>
  <si>
    <t>Укупно свих дијагностичких процедура са снимањем</t>
  </si>
  <si>
    <t>Grand Total</t>
  </si>
  <si>
    <t>Напомена</t>
  </si>
  <si>
    <t>01.01.2025.</t>
  </si>
  <si>
    <t>Извршено у 2024.</t>
  </si>
  <si>
    <t>План за 2025.</t>
  </si>
  <si>
    <t>Амбулантни (Извршено у 2024.)</t>
  </si>
  <si>
    <t>Амбулантни (План за 2025.)</t>
  </si>
  <si>
    <t>Стационарни (Извршено у 2024.)</t>
  </si>
  <si>
    <t>Стационарни (План за 2025.)</t>
  </si>
  <si>
    <t>Укупно (Извршено у 2024.)</t>
  </si>
  <si>
    <t>Укупно (План за 2025.)</t>
  </si>
  <si>
    <t xml:space="preserve">Укупан број пацијената на листи чекања на дан 31.12.2024. </t>
  </si>
  <si>
    <t>Број пацијената са листе чекања којима је урађена  процедура/интервенција 2024</t>
  </si>
  <si>
    <t>Укупан број свих пацијената којима је урађена интервенција/процедура у ЗУ 2024</t>
  </si>
  <si>
    <t>Број нових пацијената на листи чекања у 2024.</t>
  </si>
  <si>
    <t>Просечна дужина чекања у данима 2024.</t>
  </si>
  <si>
    <t>Планиран укупан број процедура за које се воде листе чекања за 2025.</t>
  </si>
  <si>
    <t>Планиран број процедура за пацијенте који су на листи чекања за 2025.</t>
  </si>
  <si>
    <t>ЗА 2025. ГОДИНУ</t>
  </si>
  <si>
    <t>Број исписаних болесника 2024.</t>
  </si>
  <si>
    <t>Број бо  дана 2024.</t>
  </si>
  <si>
    <t>Просечна дневна заузетост постеља у 2024. (%)</t>
  </si>
  <si>
    <t>Табела 10.</t>
  </si>
  <si>
    <t>Табела 13.</t>
  </si>
  <si>
    <t>Табела 14.</t>
  </si>
  <si>
    <t>Табела 15.</t>
  </si>
  <si>
    <t>Збирна табела врсте здравствених услуга које се пружају у здравственој установи (Пивот)</t>
  </si>
  <si>
    <t>Табела 11.</t>
  </si>
  <si>
    <t xml:space="preserve">Табела 12. </t>
  </si>
  <si>
    <t>Број услуга - Извршење 2024.</t>
  </si>
  <si>
    <t>Број услуга - План 2025.</t>
  </si>
  <si>
    <t>Терапијска плазмафереза</t>
  </si>
  <si>
    <t>Хемодијализа</t>
  </si>
  <si>
    <t>Интермитентна хемодиафилтрација</t>
  </si>
  <si>
    <t>Континуирана перитонеална дијализа, дугорочна</t>
  </si>
  <si>
    <t>Интермитентна перитонеална диализа, дугорочна</t>
  </si>
  <si>
    <t>KBC Zvezdara</t>
  </si>
  <si>
    <t>000001</t>
  </si>
  <si>
    <t>Specijalistički pregled prvi</t>
  </si>
  <si>
    <t>000002</t>
  </si>
  <si>
    <t>Specijalistički pregled kontrolni</t>
  </si>
  <si>
    <t>000003</t>
  </si>
  <si>
    <t>Specijalistički pregled prvi - profesor</t>
  </si>
  <si>
    <t>000004</t>
  </si>
  <si>
    <t>Specijalistički pregled kontrolni - profesor</t>
  </si>
  <si>
    <t>000005</t>
  </si>
  <si>
    <t>Specijalistički pregled prvi - docenta i primarijusa</t>
  </si>
  <si>
    <t>000006</t>
  </si>
  <si>
    <t>Specijalistički pregled kontrolni - docenta i primarijusa</t>
  </si>
  <si>
    <t>Konsultativni pregledi</t>
  </si>
  <si>
    <t>KLINIKA ZA INTERNE BOLESTI</t>
  </si>
  <si>
    <t>Kliničko odeljenje za nefrologiju i metaboličke poremećaje sa dijalizom "Prof. dr Vasilije Jovanović"</t>
  </si>
  <si>
    <t>Kliničko odeljenje za gastroenterologiju i hepatologiju</t>
  </si>
  <si>
    <t>Kliničko odeljenje za endokrinologiju, dijabetes i bolesti metabolizma</t>
  </si>
  <si>
    <t>Kliničko odeljenje za kardiovaskularne bolesti</t>
  </si>
  <si>
    <t>Kliničko odeljenje za neurologiju</t>
  </si>
  <si>
    <t>Kliničko odeljenje za gerijatriju</t>
  </si>
  <si>
    <t>Kliničko odeljenje za hematologiju i onkologiju</t>
  </si>
  <si>
    <t>Kliničko odeljenje za pulmologiju</t>
  </si>
  <si>
    <t>Odeljenje za dermatovenerologiju</t>
  </si>
  <si>
    <t>KLINIKA ZA HIRURGIJU "NIKOLA SPASIĆ"</t>
  </si>
  <si>
    <t>Kliničko odeljenje za hirurgiju</t>
  </si>
  <si>
    <t>Kliničko odeljenje za traumatologiju sa ortopedijom</t>
  </si>
  <si>
    <t>Kliničko odeljenje za urologiju</t>
  </si>
  <si>
    <t>Klinika za uvo, grlo i nos</t>
  </si>
  <si>
    <t>Bolnica za ginekologiju i akušerstvo</t>
  </si>
  <si>
    <t>Bolnica za pedijatriju "Dr Olga Popović - Dedijer</t>
  </si>
  <si>
    <t>Bolnica za psihijatriju</t>
  </si>
  <si>
    <t>Služba za urgentnu medicinu sa specijalističkom poliklinikom</t>
  </si>
  <si>
    <t>Služba za fizikalnu medicinu i rehabilitaciju</t>
  </si>
  <si>
    <t>009177</t>
  </si>
  <si>
    <t>Biopsija</t>
  </si>
  <si>
    <t>009178</t>
  </si>
  <si>
    <t>Ekscizija benignih/malignih kožnih tumora sa direktnom suturom  M.F. Regija</t>
  </si>
  <si>
    <t>009179</t>
  </si>
  <si>
    <t>Ekscizija benignih/malignih tumora kože sa rekonstrukcijom defekta  M.F. Regija</t>
  </si>
  <si>
    <t>13109-00</t>
  </si>
  <si>
    <t>Ugradnja i fiksacija prebivajućeg peritonealnog katetera radi dugoročne peritonealne dijalize</t>
  </si>
  <si>
    <t>13109-01</t>
  </si>
  <si>
    <t>Zamena prebivajućeg peritonealnog katetera radi peritonealne dijalize</t>
  </si>
  <si>
    <t>13110-00</t>
  </si>
  <si>
    <t>Uklanjanje prebivajućeg peritonealnog katetera radi peritonealne dijalize</t>
  </si>
  <si>
    <t>30023-00</t>
  </si>
  <si>
    <t>Ekscizijski debridman mekog tkiva</t>
  </si>
  <si>
    <t>30023-01</t>
  </si>
  <si>
    <t>Ekscizijski debridman mekog tkiva koji zahvata kost ili hrskavicu</t>
  </si>
  <si>
    <t>30029-00</t>
  </si>
  <si>
    <t>Reparacija rane na koži i potkožnom tkivu ostalih oblasti, koja uključuje meko tkivo</t>
  </si>
  <si>
    <t>30068-00</t>
  </si>
  <si>
    <t>Odstranjenje stranoga tela iz mekog tkiva, neklasifikovano na drugom mestu</t>
  </si>
  <si>
    <t>30075-00</t>
  </si>
  <si>
    <t>Biopsija limfnog čvora</t>
  </si>
  <si>
    <t>30075-12</t>
  </si>
  <si>
    <t>Biopsija želuca</t>
  </si>
  <si>
    <t>30075-37</t>
  </si>
  <si>
    <t>Biopsija peritoneuma</t>
  </si>
  <si>
    <t>30094-10</t>
  </si>
  <si>
    <t>Perkutana [pomoću igle] biopsija tiroidne žlezde</t>
  </si>
  <si>
    <t>30107-00</t>
  </si>
  <si>
    <t>Ekscizija gangliona, neklasifikovana na drugom mestu</t>
  </si>
  <si>
    <t>30107-01</t>
  </si>
  <si>
    <t>Ekscizija male burze</t>
  </si>
  <si>
    <t>30216-01</t>
  </si>
  <si>
    <t>Aspiracija apscesa iz kože i potkožnog tkiva</t>
  </si>
  <si>
    <t>30224-01</t>
  </si>
  <si>
    <t>30296-01</t>
  </si>
  <si>
    <t>Totalna tiroidektomija</t>
  </si>
  <si>
    <t>30297-02</t>
  </si>
  <si>
    <t>Tiroidektomija, nakon prethodno izvršenog hirurškog zahvata na tiroidnoj žlezdi</t>
  </si>
  <si>
    <t>30300-00</t>
  </si>
  <si>
    <t>Biopsija sentinel limfnog (limfni čvor stražar) čvora</t>
  </si>
  <si>
    <t>30306-01</t>
  </si>
  <si>
    <t>Totalna tiroidna lobektomija, jednostrana</t>
  </si>
  <si>
    <t>30310-00</t>
  </si>
  <si>
    <t>Subtotalna tiroidektomija, jednostrana</t>
  </si>
  <si>
    <t>30315-00</t>
  </si>
  <si>
    <t>Subtotalna paratiroidektomija</t>
  </si>
  <si>
    <t>30315-01</t>
  </si>
  <si>
    <t>Totalna paratiroidektomija</t>
  </si>
  <si>
    <t>30329-00</t>
  </si>
  <si>
    <t xml:space="preserve"> Ekscizija limfnog čvora prepone</t>
  </si>
  <si>
    <t>30332-00</t>
  </si>
  <si>
    <t>Ekscizija limfnog čvora aksile</t>
  </si>
  <si>
    <t>30373-00</t>
  </si>
  <si>
    <t>Eksplorativna laparotomija</t>
  </si>
  <si>
    <t>30375-02</t>
  </si>
  <si>
    <t>Kolotomija</t>
  </si>
  <si>
    <t>30375-03</t>
  </si>
  <si>
    <t>Enterotomija tankog creva</t>
  </si>
  <si>
    <t>30375-04</t>
  </si>
  <si>
    <t>Druga kolostoma</t>
  </si>
  <si>
    <t>30375-07</t>
  </si>
  <si>
    <t>Gastrostomija</t>
  </si>
  <si>
    <t>30375-10</t>
  </si>
  <si>
    <t>Šav perforiranog ulkusa</t>
  </si>
  <si>
    <t>30375-13</t>
  </si>
  <si>
    <t>Piloroplastika</t>
  </si>
  <si>
    <t>30375-24</t>
  </si>
  <si>
    <t>Šav tankog creva</t>
  </si>
  <si>
    <t>30375-25</t>
  </si>
  <si>
    <t>Šav laceracije debelog creva</t>
  </si>
  <si>
    <t>30375-26</t>
  </si>
  <si>
    <t>Holecistotomija</t>
  </si>
  <si>
    <t>30375-28</t>
  </si>
  <si>
    <t>Privremena kolostoma</t>
  </si>
  <si>
    <t>30375-29</t>
  </si>
  <si>
    <t>Privremena ileostoma</t>
  </si>
  <si>
    <t>30378-00</t>
  </si>
  <si>
    <t>Odvajanje abdominalnih priraslica</t>
  </si>
  <si>
    <t>30382-00</t>
  </si>
  <si>
    <t>Radikalna reparacija enterokutane fistule tankog creva</t>
  </si>
  <si>
    <t>30390-00</t>
  </si>
  <si>
    <t>Laparoskopija</t>
  </si>
  <si>
    <t>30393-00</t>
  </si>
  <si>
    <t>Laparoskopsko odvajanje abdominalnih priraslica</t>
  </si>
  <si>
    <t>30394-00</t>
  </si>
  <si>
    <t xml:space="preserve">Drenaža intra-abdominalnog apscesa, hematoma ili ciste </t>
  </si>
  <si>
    <t>30394-01</t>
  </si>
  <si>
    <t>Laparoskopska drenaža intra-abdominalnog apscesa, hematoma ili ciste</t>
  </si>
  <si>
    <t>30396-00</t>
  </si>
  <si>
    <t>Debridman i lavaža peritonealne šupljine</t>
  </si>
  <si>
    <t>30403-00</t>
  </si>
  <si>
    <t>Reparacija incizione kile, bez mrežice</t>
  </si>
  <si>
    <t>30403-01</t>
  </si>
  <si>
    <t xml:space="preserve">Reparacija ostalih kila trbušnog zida </t>
  </si>
  <si>
    <t>30403-03</t>
  </si>
  <si>
    <t>Ponovno zatvaranje postoperativne disrupcije trbušnog zida</t>
  </si>
  <si>
    <t>30405-01</t>
  </si>
  <si>
    <t>Reparacija incizione kile, mrežicom</t>
  </si>
  <si>
    <t>30406-00</t>
  </si>
  <si>
    <t>30411-00</t>
  </si>
  <si>
    <t>Intraoperativna biopsija jetre</t>
  </si>
  <si>
    <t>30414-00</t>
  </si>
  <si>
    <t>Ekscizija promene iz jetre</t>
  </si>
  <si>
    <t>30415-00</t>
  </si>
  <si>
    <t>Segmentna resekcija jetre</t>
  </si>
  <si>
    <t>30421-00</t>
  </si>
  <si>
    <t>trisegmentalna resekcija jetre</t>
  </si>
  <si>
    <t>30431-00</t>
  </si>
  <si>
    <t>Abdominalna evakuacija i drenaža apscesa jetre</t>
  </si>
  <si>
    <t>30439-00</t>
  </si>
  <si>
    <t>Intraoperativna holangiografija</t>
  </si>
  <si>
    <t>30443-00</t>
  </si>
  <si>
    <t>Holecistektomija</t>
  </si>
  <si>
    <t>30445-00</t>
  </si>
  <si>
    <t>Laparoskopska holecistektomija</t>
  </si>
  <si>
    <t>30446-00</t>
  </si>
  <si>
    <t>Laparoskopska holecistektomija koja prethodi otvorenoj holecistektomiji</t>
  </si>
  <si>
    <t>30454-00</t>
  </si>
  <si>
    <t>Holedohotomija</t>
  </si>
  <si>
    <t>30454-01</t>
  </si>
  <si>
    <t>Holecistektomija sa holedohotomijom</t>
  </si>
  <si>
    <t>30455-00</t>
  </si>
  <si>
    <t>Holecistektomija sa holedohotomijom i bilijarno-intestinalnom anastomozom</t>
  </si>
  <si>
    <t>30458-04</t>
  </si>
  <si>
    <t>Reparacija Odijevog (Oddi) sfinktera</t>
  </si>
  <si>
    <t>30460-03</t>
  </si>
  <si>
    <t>Holedohoduodenostomija</t>
  </si>
  <si>
    <t>30460-04</t>
  </si>
  <si>
    <t>Holedohojejunostomija</t>
  </si>
  <si>
    <t>30460-05</t>
  </si>
  <si>
    <t>Holedohoenterostomija</t>
  </si>
  <si>
    <t>30460-07</t>
  </si>
  <si>
    <t>Hepatikoenterostomija</t>
  </si>
  <si>
    <t>30472-01</t>
  </si>
  <si>
    <t>Reparacija zajedniČkog žuČnog voda</t>
  </si>
  <si>
    <t>30478-07</t>
  </si>
  <si>
    <t>Endoskopska primena agensa u leziju želuca ili duodenuma</t>
  </si>
  <si>
    <t xml:space="preserve">30481-00 </t>
  </si>
  <si>
    <t>Inicijalna ugradnja katetera perkutane endoskopske gastrostome (PEG)</t>
  </si>
  <si>
    <t>30503-02</t>
  </si>
  <si>
    <t>Parcijalna gastrektomija sa Roux-en-Y rekonstrukcijom nakon prethodnog operativnog lečenja peptičkog ulkusa</t>
  </si>
  <si>
    <t>30515-00</t>
  </si>
  <si>
    <t>Gastro-enterostomija</t>
  </si>
  <si>
    <t>30515-01</t>
  </si>
  <si>
    <t>Enterokoloanastomoza</t>
  </si>
  <si>
    <t>30515-02</t>
  </si>
  <si>
    <t>Enteroenteroanastomoza</t>
  </si>
  <si>
    <t>30518-01</t>
  </si>
  <si>
    <t>Parcijalna distalna gastrektomija sa gastrojejunalnom anastomozom</t>
  </si>
  <si>
    <t>30520-00</t>
  </si>
  <si>
    <t>Lokalna ekscizija lezije želuca</t>
  </si>
  <si>
    <t>30521-00</t>
  </si>
  <si>
    <t>Totalna gastrektomija</t>
  </si>
  <si>
    <t>30523-00</t>
  </si>
  <si>
    <t xml:space="preserve"> Subtotalna gastrektomija</t>
  </si>
  <si>
    <t>30562-00</t>
  </si>
  <si>
    <t>Zatvaranje bipolarne ileostome</t>
  </si>
  <si>
    <t>30562-01</t>
  </si>
  <si>
    <t>Zatvaranje ileostome sa uspostavljanjem kontinuiteta creva, bez resekcije</t>
  </si>
  <si>
    <t>30562-02</t>
  </si>
  <si>
    <t>Zatvaranje „loop“ (bipolarne) kolostome</t>
  </si>
  <si>
    <t>30562-03</t>
  </si>
  <si>
    <t xml:space="preserve">Zatvaranje kolonostome sa uspostavljanjem kontinuiteta creva </t>
  </si>
  <si>
    <t>30563-02</t>
  </si>
  <si>
    <t>Reparacija parastomalne kile</t>
  </si>
  <si>
    <t>30565-00</t>
  </si>
  <si>
    <t>Resekcija tankog creva sa formiranjem stome</t>
  </si>
  <si>
    <t>30566-00</t>
  </si>
  <si>
    <t>Resekcija tankog creva sa anastomozom</t>
  </si>
  <si>
    <t>30571-00</t>
  </si>
  <si>
    <t xml:space="preserve">Apendektomija </t>
  </si>
  <si>
    <t>30572-00</t>
  </si>
  <si>
    <t>Laparoskopska apendektomija</t>
  </si>
  <si>
    <t>30580-00</t>
  </si>
  <si>
    <t>Ekscizija lezije duodenuma</t>
  </si>
  <si>
    <t>30581-01</t>
  </si>
  <si>
    <t>Eksploracija duodenduma</t>
  </si>
  <si>
    <t>30583-00</t>
  </si>
  <si>
    <t>Distalna pankreatektomija</t>
  </si>
  <si>
    <t>30584-00</t>
  </si>
  <si>
    <t>Duodenopankreatektomija sa formiranjem stome</t>
  </si>
  <si>
    <t>30587-00</t>
  </si>
  <si>
    <t>Anastomoza pankreasa sa Roux-en-Y vijugom jejunuma</t>
  </si>
  <si>
    <t>30589-00</t>
  </si>
  <si>
    <t>Pankreatikojejunostomija</t>
  </si>
  <si>
    <t>30593-00</t>
  </si>
  <si>
    <t>Pankreatektomija</t>
  </si>
  <si>
    <t>30593-01</t>
  </si>
  <si>
    <t>Pankreatektomija sa splenektomijom</t>
  </si>
  <si>
    <t>30597-00</t>
  </si>
  <si>
    <t>Splenektomija</t>
  </si>
  <si>
    <t>30609-02</t>
  </si>
  <si>
    <t>Laparoskopska reparacija ingvinalne hernije, jednostrano</t>
  </si>
  <si>
    <t>30609-03</t>
  </si>
  <si>
    <t>Laparoskopska reparacija ingvinalne hernije, obostrano</t>
  </si>
  <si>
    <t>30614-00</t>
  </si>
  <si>
    <t>Reparacija femoralne hernije, jednostrano</t>
  </si>
  <si>
    <t>30614-02</t>
  </si>
  <si>
    <t>Reparacija ingvinalne hernije, jednostrano</t>
  </si>
  <si>
    <t>30614-03</t>
  </si>
  <si>
    <t>Reparacija ingvinalne hernije, obostrano</t>
  </si>
  <si>
    <t>30615-00</t>
  </si>
  <si>
    <t>Reparacija inkarcerirane, strangulisane i obstruktivne hernije</t>
  </si>
  <si>
    <t>30617-00</t>
  </si>
  <si>
    <t>Reparacija umbilikalne hernije</t>
  </si>
  <si>
    <t>30617-01</t>
  </si>
  <si>
    <t>Reparacija epigastrične hernije</t>
  </si>
  <si>
    <t>30617-02</t>
  </si>
  <si>
    <t>Reparacija hernije bele linije</t>
  </si>
  <si>
    <t>30631-00</t>
  </si>
  <si>
    <t>Operacija hidrocele i /ili funikulocele</t>
  </si>
  <si>
    <t>30641-00</t>
  </si>
  <si>
    <t>Orhidektomija, jednostrana</t>
  </si>
  <si>
    <t>30676-01</t>
  </si>
  <si>
    <t>Ekscizija pilonidalnog sinusa ili ciste</t>
  </si>
  <si>
    <t>31230-00</t>
  </si>
  <si>
    <t>Ekscizija lezije(a) na koži i potkožnom tkivu očnog kapka</t>
  </si>
  <si>
    <t>31230-02</t>
  </si>
  <si>
    <t>Ekscizija lezije(a) na koži i potkožnom tkivu uva</t>
  </si>
  <si>
    <t>31230-05</t>
  </si>
  <si>
    <t>Ekscizija lezije(a) na koži i potkožnom tkivu genitalija</t>
  </si>
  <si>
    <t>31423-00</t>
  </si>
  <si>
    <t>Ekscizija limfnog čvora vrata</t>
  </si>
  <si>
    <t>31423-01</t>
  </si>
  <si>
    <t>Regionalna ekscizija limfnih čvorova na vratu</t>
  </si>
  <si>
    <t>31462-00</t>
  </si>
  <si>
    <t>Ugradnja katetera za „ feeding“ jejunostomiju</t>
  </si>
  <si>
    <t>31500-00</t>
  </si>
  <si>
    <t>Ekscizija lezija na dojkama</t>
  </si>
  <si>
    <t>31518-00</t>
  </si>
  <si>
    <t>Jednostavna mastektomija, jednostrana</t>
  </si>
  <si>
    <t>31557-00</t>
  </si>
  <si>
    <t>Ekscizija kanala (centralnog) dojke</t>
  </si>
  <si>
    <t>32000-00</t>
  </si>
  <si>
    <t xml:space="preserve">Parcijalna resekcija debelog creva sa formiranjem stome </t>
  </si>
  <si>
    <t>32000-01</t>
  </si>
  <si>
    <t>Desna hemikolektomija sa formiranjem stome</t>
  </si>
  <si>
    <t>32003-00</t>
  </si>
  <si>
    <t>Parcijalna resekcija debelog creva sa anastomozom</t>
  </si>
  <si>
    <t>32003-01</t>
  </si>
  <si>
    <t>Desna hemikolektomija sa anastomozom</t>
  </si>
  <si>
    <t>32004-00</t>
  </si>
  <si>
    <t>Subtotalna kolektomija sa formiranjem stome</t>
  </si>
  <si>
    <t>32005-00</t>
  </si>
  <si>
    <t>Subtotalna kolektomija sa anastomozom</t>
  </si>
  <si>
    <t>32005-01</t>
  </si>
  <si>
    <t>Proširena desna hemikolektomija sa anastomozom</t>
  </si>
  <si>
    <t>32006-00</t>
  </si>
  <si>
    <t>Leva hemikolektomija sa anastomozom</t>
  </si>
  <si>
    <t>32006-01</t>
  </si>
  <si>
    <t>Leva hemikolektomija sa formiranjem stome</t>
  </si>
  <si>
    <t>32009-00</t>
  </si>
  <si>
    <t xml:space="preserve">Totalna kolektomija sa ileostomom </t>
  </si>
  <si>
    <t>32012-00</t>
  </si>
  <si>
    <t>Totalna kolektomija sa ileorektalnom anastomozom</t>
  </si>
  <si>
    <t>32015-00</t>
  </si>
  <si>
    <t>Totalna proktokolektomija sa ileostomom</t>
  </si>
  <si>
    <t>32024-00</t>
  </si>
  <si>
    <t xml:space="preserve">Visoka restorativna prednja resekcija rektuma </t>
  </si>
  <si>
    <t>32025-00</t>
  </si>
  <si>
    <t xml:space="preserve">Niska restorativna prednja resekcija rektuma </t>
  </si>
  <si>
    <t>32026-00</t>
  </si>
  <si>
    <t xml:space="preserve">Vrlo niska restorativna prednja resekcija rektuma </t>
  </si>
  <si>
    <t>32028-00</t>
  </si>
  <si>
    <t>Ultra niska prednja resekcija rektuma sa ručno ušivenom koloanalnom anastomozom</t>
  </si>
  <si>
    <t>32030-00</t>
  </si>
  <si>
    <t>Resekcija rektuma i/ili sigme uz formiranje terminalne kolostome Hartmanov (Hartmann) postupak</t>
  </si>
  <si>
    <t>32033-00</t>
  </si>
  <si>
    <t xml:space="preserve">Uspostavljanje kontinuiteta creva nakon Hartmanove (Hartmann) operacije </t>
  </si>
  <si>
    <t>32039-00</t>
  </si>
  <si>
    <t>Abdominoperinealna resekcija rektuma</t>
  </si>
  <si>
    <t>32105-00</t>
  </si>
  <si>
    <t>Transanalna ekscizija pune debljine anorektalne lezije ili tkiva</t>
  </si>
  <si>
    <t>32138-00</t>
  </si>
  <si>
    <t>Hemoroidektomija</t>
  </si>
  <si>
    <t>32142-01</t>
  </si>
  <si>
    <t>Ekscizija analnog polipa</t>
  </si>
  <si>
    <t>32159-00</t>
  </si>
  <si>
    <t>Ekscizija analne fistule - fistulektomija</t>
  </si>
  <si>
    <t>32159-01</t>
  </si>
  <si>
    <t>Ugradnja setona za analnu fistulu koja zahvata donju polovinu analnog sfinktera</t>
  </si>
  <si>
    <t>32159-02</t>
  </si>
  <si>
    <t>Ugradnja setona i ekscizija analne fistule</t>
  </si>
  <si>
    <t>32166-00</t>
  </si>
  <si>
    <t>Drenažni seton kod perianalnih fistula</t>
  </si>
  <si>
    <t>32174-02</t>
  </si>
  <si>
    <t>Drenaža ishiorektalniog apscesa</t>
  </si>
  <si>
    <t>32504-01</t>
  </si>
  <si>
    <t>Prekid višestrukih pritoka varikoznih vena</t>
  </si>
  <si>
    <t>32507-00</t>
  </si>
  <si>
    <t>Subfascijalni prekid jedne ili više perforatnih varikoznih vena</t>
  </si>
  <si>
    <t>32508-00</t>
  </si>
  <si>
    <t>Prekid safeno-femoralnog spoja varikoznih vena</t>
  </si>
  <si>
    <t>32508-01</t>
  </si>
  <si>
    <t>Prekid safeno-poplitealnog spoja varikoznih vena</t>
  </si>
  <si>
    <t>32708-00</t>
  </si>
  <si>
    <t>Aortno-femoralni bajpas sintetičkim materijalom</t>
  </si>
  <si>
    <t>32708-01</t>
  </si>
  <si>
    <t>Aortno-femoralno-femoralni bajpas sintetičkim materijalom</t>
  </si>
  <si>
    <t>32712-01</t>
  </si>
  <si>
    <t>Ilijačnofemoralni bajpas sintetičkim materijalom</t>
  </si>
  <si>
    <t>32751-00</t>
  </si>
  <si>
    <t>Femoralno-poplitealni bajpas sintetičkim materijalom, anastomoza iznad kolena</t>
  </si>
  <si>
    <t>32751-01</t>
  </si>
  <si>
    <t>Femoralno-poplitealni bajpas sintetičkim materijalom, anastomoza ispod kolena</t>
  </si>
  <si>
    <t>32763-16</t>
  </si>
  <si>
    <t>Aortno-celijaćni bajpas sintetičkim materijalom</t>
  </si>
  <si>
    <t>33070-00</t>
  </si>
  <si>
    <t>Reparacija aneurizme u ekstremitetima</t>
  </si>
  <si>
    <t>33115-00</t>
  </si>
  <si>
    <t>Zamena infrarenalne aneurizme abdominalne aorte pomoću cevastog grafta</t>
  </si>
  <si>
    <t>33118-00</t>
  </si>
  <si>
    <t>Zamena infrarenalne aneurizme abdominalne aorte sa bifurkacionim graftom na ilija?nim arterijama</t>
  </si>
  <si>
    <t>33121-00</t>
  </si>
  <si>
    <t>Zamena infrarenalne aneurizme abdominalne aorte sa bifurkacionim graftom na femoralnim arterijama</t>
  </si>
  <si>
    <t>33142-00</t>
  </si>
  <si>
    <t>Reparacija lažne aneurizme femoralne arterije</t>
  </si>
  <si>
    <t>33521-00</t>
  </si>
  <si>
    <t>Ilijačno-femoralna endarterektomija, jednostrana</t>
  </si>
  <si>
    <t>33548-02</t>
  </si>
  <si>
    <t>Venska graft zakrpa upotrebom autolognog materijala</t>
  </si>
  <si>
    <t>33554-00</t>
  </si>
  <si>
    <t>Endarterektomija udružena sa arterijskim bajpasom za pripremu oblasti za anastomozu</t>
  </si>
  <si>
    <t>33803-02</t>
  </si>
  <si>
    <t>Embolektomija ili trombektomija grafta bajpasa arterije trupa</t>
  </si>
  <si>
    <t>33806-01</t>
  </si>
  <si>
    <t>Embolektomija ili trombektomija brahijalne arterije</t>
  </si>
  <si>
    <t>33806-02</t>
  </si>
  <si>
    <t>Embolektomija ili trombektomija radijalne arterije</t>
  </si>
  <si>
    <t>33806-03</t>
  </si>
  <si>
    <t>Embolektomija ili trombektomija ulnarne arterije</t>
  </si>
  <si>
    <t>33806-08</t>
  </si>
  <si>
    <t>Embolektomija ili trombektomija ilija?ne arterije</t>
  </si>
  <si>
    <t>33806-09</t>
  </si>
  <si>
    <t>Embolektomija ili trombektomija femoralne arterije</t>
  </si>
  <si>
    <t>33806-10</t>
  </si>
  <si>
    <t>Embolektomija ili trombektomija poplitealne arterije</t>
  </si>
  <si>
    <t>33806-11</t>
  </si>
  <si>
    <t>Embolektomija ili trombektomija tibijalne arterije</t>
  </si>
  <si>
    <t>33806-12</t>
  </si>
  <si>
    <t>Embolektomija ili trombektomija grafta bajpasa arterije ekstremiteta</t>
  </si>
  <si>
    <t>33815-04</t>
  </si>
  <si>
    <t>Direktno zatvaranje femoralne arterije</t>
  </si>
  <si>
    <t>33836-05</t>
  </si>
  <si>
    <t>Reparacija vene porte direktnom anastomozom</t>
  </si>
  <si>
    <t>34106-00</t>
  </si>
  <si>
    <t>Eksploracija brahijalne arterije</t>
  </si>
  <si>
    <t>34106-06</t>
  </si>
  <si>
    <t>Eksploracija radijalne vene</t>
  </si>
  <si>
    <t>34106-16</t>
  </si>
  <si>
    <t>Prekid radijalne vene</t>
  </si>
  <si>
    <t>34106-19</t>
  </si>
  <si>
    <t>Prekid ostalih vena</t>
  </si>
  <si>
    <t>34121-00</t>
  </si>
  <si>
    <t>Reparacija jednostavne arteriovenske fistule na ekstremitetima sa ponovnim uspostavljanjem kontinuiteta</t>
  </si>
  <si>
    <t>34121-01</t>
  </si>
  <si>
    <t>Reparacija kompleksne arteriovenske fistule na ekstremitetima sa ponovnim uspostavljanjem kontinuiteta</t>
  </si>
  <si>
    <t>34130-00</t>
  </si>
  <si>
    <t>Zatvaranje hirurški oblikovane arteriovenske fistule na udovima</t>
  </si>
  <si>
    <t>34175-00</t>
  </si>
  <si>
    <t>Ekscizija grafta bajpasa na udovima</t>
  </si>
  <si>
    <t>34500-00</t>
  </si>
  <si>
    <t>Insercija eksternog arteriovenskog šanta</t>
  </si>
  <si>
    <t>34500-01</t>
  </si>
  <si>
    <t>Zamena eksternog arteriovenskog šanta</t>
  </si>
  <si>
    <t>34509-01</t>
  </si>
  <si>
    <t>Arteriovenska anastomoza gornjih udova</t>
  </si>
  <si>
    <t>34512-01</t>
  </si>
  <si>
    <t>Konstrukcija arteriovenske fistule sa protezom</t>
  </si>
  <si>
    <t>34515-00</t>
  </si>
  <si>
    <t>Trombektomija arteriovenske fistule</t>
  </si>
  <si>
    <t>34518-01</t>
  </si>
  <si>
    <t>Korekcija stenoze proteze (grafta) arteriovenskog pristupa</t>
  </si>
  <si>
    <t>34528-02</t>
  </si>
  <si>
    <t>Insercija vaskularnog pristupnog uređaja</t>
  </si>
  <si>
    <t>34530-04</t>
  </si>
  <si>
    <t>Uklanjanje venskog katetera</t>
  </si>
  <si>
    <t>34530-05</t>
  </si>
  <si>
    <t>Uklanjanje vaskularnog pristupnog uređaja</t>
  </si>
  <si>
    <t>34530-06</t>
  </si>
  <si>
    <t>Revizija vaskularnog pristupnog uređaja</t>
  </si>
  <si>
    <t>35360-01</t>
  </si>
  <si>
    <t>Otvoreno uklanjanje intravaskularnog stranog tela</t>
  </si>
  <si>
    <t>35518-00</t>
  </si>
  <si>
    <t>Punkcija ciste jajnika</t>
  </si>
  <si>
    <t>35571-00</t>
  </si>
  <si>
    <t>Reparacija zadnjeg vaginalnog kompartmana, vaginalni pristup</t>
  </si>
  <si>
    <t>35653-04</t>
  </si>
  <si>
    <t>Klasična histerektomija sa adneksektomijom</t>
  </si>
  <si>
    <t>35713-03</t>
  </si>
  <si>
    <t>Elektrokauterizacija jajnika (driling)</t>
  </si>
  <si>
    <t>35713-07</t>
  </si>
  <si>
    <t>Ovariektomija, jednostrana</t>
  </si>
  <si>
    <t>35713-11</t>
  </si>
  <si>
    <t>Salpingoovariektomija, jednostrana</t>
  </si>
  <si>
    <t>35717-04</t>
  </si>
  <si>
    <t>Salpingoovariektomija, obostrana</t>
  </si>
  <si>
    <t>36516-01</t>
  </si>
  <si>
    <t xml:space="preserve">Nefrektomija jednostrana -  otvorena hirurgija (primarni rad)                                   </t>
  </si>
  <si>
    <t>36528-01</t>
  </si>
  <si>
    <t>Radikalna nefrektomija zbog tumora bubrežnog parenhima – otvorena hirurgija (primarni rad)</t>
  </si>
  <si>
    <t>36561-00</t>
  </si>
  <si>
    <t>Zatvorena biopsija bubrega</t>
  </si>
  <si>
    <t>36821-01</t>
  </si>
  <si>
    <t>Endoskopsko plasiranje ureteralnog stenta</t>
  </si>
  <si>
    <t>37000-00</t>
  </si>
  <si>
    <t>Laparoskopska parcijalna ekscizija mokra?ne bešike</t>
  </si>
  <si>
    <t>37000-01</t>
  </si>
  <si>
    <t>Parcijalna ekscizija mokraćne bešike (parcijalna cistektomija) - otvorena hirurgija</t>
  </si>
  <si>
    <t>37008-01</t>
  </si>
  <si>
    <t>Cistotomija [cistostomija]</t>
  </si>
  <si>
    <t>37011-00</t>
  </si>
  <si>
    <t>Cistostomija sa plasiranjem suprapubičnog katetera – Cistofix-a- perkutana cistostomija</t>
  </si>
  <si>
    <t>37211-00</t>
  </si>
  <si>
    <t>38448-02</t>
  </si>
  <si>
    <t>Uklanjanje timusa pristupom kroz vrat</t>
  </si>
  <si>
    <t>41834-00</t>
  </si>
  <si>
    <t>Totalna laringektomija</t>
  </si>
  <si>
    <t>41881-01</t>
  </si>
  <si>
    <t>Otvorena traheostomija, stalna</t>
  </si>
  <si>
    <t>43816-02</t>
  </si>
  <si>
    <t>Ostale reparacije na debelom crevu</t>
  </si>
  <si>
    <t>44338-00</t>
  </si>
  <si>
    <t>Amputacija prsta na nozi</t>
  </si>
  <si>
    <t>44358-00</t>
  </si>
  <si>
    <t>Amputacija prsta na nozi sa metatarzalnom kosti</t>
  </si>
  <si>
    <t>44364-01</t>
  </si>
  <si>
    <t>Transmetatarzalna amputacija</t>
  </si>
  <si>
    <t>44367-00</t>
  </si>
  <si>
    <t>Amputacija iznad linije kolena</t>
  </si>
  <si>
    <t>44367-02</t>
  </si>
  <si>
    <t>Amputacija ispod kolena</t>
  </si>
  <si>
    <t>44370-00</t>
  </si>
  <si>
    <t>Dezartikulacija kuka</t>
  </si>
  <si>
    <t>44376-00</t>
  </si>
  <si>
    <t>Reamputacija amputacijskog patrljka</t>
  </si>
  <si>
    <t>46465-00</t>
  </si>
  <si>
    <t>Amputacija prsta</t>
  </si>
  <si>
    <t>46522-00</t>
  </si>
  <si>
    <t>Incizija i drenaža tetivne ovojnice fleksora prsta na ruci</t>
  </si>
  <si>
    <t>47930-01</t>
  </si>
  <si>
    <t>Odstranjenje ploče, šipke ili klina iz femura</t>
  </si>
  <si>
    <t>90229-00</t>
  </si>
  <si>
    <t>Ostale endarterektomije</t>
  </si>
  <si>
    <t>90319-00</t>
  </si>
  <si>
    <t>Ostale procedure na jetri</t>
  </si>
  <si>
    <t>90329-02</t>
  </si>
  <si>
    <t>Ostale reparacije na omentumu</t>
  </si>
  <si>
    <t>90331-00</t>
  </si>
  <si>
    <t>Ostale procedure na abdomenu, peritoneumu i omentumu</t>
  </si>
  <si>
    <t>90342-02</t>
  </si>
  <si>
    <t>Šav kod laceracije želuca</t>
  </si>
  <si>
    <t>90376-00</t>
  </si>
  <si>
    <t>Plasiranje peritonealnog pristupnog uređaja</t>
  </si>
  <si>
    <t>90376-01</t>
  </si>
  <si>
    <t>Revizija peritonealnog pristupnog uređaja</t>
  </si>
  <si>
    <t>90448-01</t>
  </si>
  <si>
    <t>Totalna laparoskopska abdominalna histerektomija</t>
  </si>
  <si>
    <t>90571-00</t>
  </si>
  <si>
    <t>Razdvajanje adhezija mekog tkiva, neklasifikovano na drugom mestu</t>
  </si>
  <si>
    <t>96189-00</t>
  </si>
  <si>
    <t>Omentektomija</t>
  </si>
  <si>
    <t>32742-00</t>
  </si>
  <si>
    <t>Femoralno-poplitealni bajpas pomoću vene, anastomoza ispod kolena</t>
  </si>
  <si>
    <t>33518-00</t>
  </si>
  <si>
    <t>Ilijačna endarterektomija</t>
  </si>
  <si>
    <t>92088-00</t>
  </si>
  <si>
    <t>Uklanjanje stranog tela iz debelog creva bez incizije</t>
  </si>
  <si>
    <t>30614-01</t>
  </si>
  <si>
    <t>Reparacija femoralne hernije, obostrano</t>
  </si>
  <si>
    <t>35596-03</t>
  </si>
  <si>
    <t>Korekcija ostalih fistula vagine</t>
  </si>
  <si>
    <t>33815-05</t>
  </si>
  <si>
    <t>Direktno zatvaranje poplitealne arterije</t>
  </si>
  <si>
    <t>33833-03</t>
  </si>
  <si>
    <t>Direktno zatvaranje ilijačne arterije</t>
  </si>
  <si>
    <t>46495-00</t>
  </si>
  <si>
    <t>Ekscizija mukozne ciste prsta šake</t>
  </si>
  <si>
    <t>90307-00</t>
  </si>
  <si>
    <t>Ostale procedure na tankom crevu</t>
  </si>
  <si>
    <t>30375-09</t>
  </si>
  <si>
    <t>Ekscizija Mekelovog divertikuluma</t>
  </si>
  <si>
    <t>30392-00</t>
  </si>
  <si>
    <t>Otklanjanje najvećeg dela intraabdominalnih lezija (debulking)</t>
  </si>
  <si>
    <t>32739-00</t>
  </si>
  <si>
    <t>Femoralno-poplitealni bajpas pomoću vene, anastomoza iznad kolena</t>
  </si>
  <si>
    <t>35713-04</t>
  </si>
  <si>
    <t>Ovarijalna cistektomija, jednostrana</t>
  </si>
  <si>
    <t>43807-00</t>
  </si>
  <si>
    <t>Duodenoduodenostomija</t>
  </si>
  <si>
    <t>32763-18</t>
  </si>
  <si>
    <t>Ilio-ilijačni bajpas sintetičkim materijalom</t>
  </si>
  <si>
    <t>33139-00</t>
  </si>
  <si>
    <t>Reparacija lažne aneurizme ilijačne arterije</t>
  </si>
  <si>
    <t>33839-03</t>
  </si>
  <si>
    <t>Reparacija ilijačne arterije interpozicijom grafta</t>
  </si>
  <si>
    <t>34106-01</t>
  </si>
  <si>
    <t>Eksploracija radijalne arterije</t>
  </si>
  <si>
    <t>34124-00</t>
  </si>
  <si>
    <t>Reparacija jednostavne arteriovenske fistule na vratu sa ponovnim uspostavljanjem kontinuiteta</t>
  </si>
  <si>
    <t>90363-01</t>
  </si>
  <si>
    <t>Ostale procedure na mokraćnoj bešici</t>
  </si>
  <si>
    <t>30375-18</t>
  </si>
  <si>
    <t>Repozicija volvulusa tankog creva</t>
  </si>
  <si>
    <t>30416-00</t>
  </si>
  <si>
    <t>Laparoskopska marsupijalizacija ciste jetre</t>
  </si>
  <si>
    <t>30644-07</t>
  </si>
  <si>
    <t>Ekscizija lezije testisa</t>
  </si>
  <si>
    <t>34512-00</t>
  </si>
  <si>
    <t>Konstrukcija arteriovenske fistule sa venskim graftom</t>
  </si>
  <si>
    <t>35638-04</t>
  </si>
  <si>
    <t>Laparoskopska ovarijalna cistektomija, jednostrana</t>
  </si>
  <si>
    <t>90443-00</t>
  </si>
  <si>
    <t>Ostale ekscizije promena materice</t>
  </si>
  <si>
    <t>30195-00</t>
  </si>
  <si>
    <t>Kiretaža lezije na koži, pojedinačna lezija</t>
  </si>
  <si>
    <t>30375-01</t>
  </si>
  <si>
    <t>Ostale enterostomije</t>
  </si>
  <si>
    <t>30434-00</t>
  </si>
  <si>
    <t>Evakuacija hidatidne ciste jetre</t>
  </si>
  <si>
    <t>46480-00</t>
  </si>
  <si>
    <t>Amputacija prsta koja uključuje metakarpalnu kost</t>
  </si>
  <si>
    <t>90341-00</t>
  </si>
  <si>
    <t>Ekscizija ostalih lezija rektuma</t>
  </si>
  <si>
    <t>33815-10</t>
  </si>
  <si>
    <t>Direktno zatvaranje ostalih vena gornjih udova</t>
  </si>
  <si>
    <t>90175-02</t>
  </si>
  <si>
    <t>Ostale procedure na dijafragmi</t>
  </si>
  <si>
    <t>90310-00</t>
  </si>
  <si>
    <t>Ostale procedure na debelom crevu</t>
  </si>
  <si>
    <t>30440-01</t>
  </si>
  <si>
    <t>Perkutana bilijarna drenaža</t>
  </si>
  <si>
    <t>33163-00</t>
  </si>
  <si>
    <t>Zamena rupturirane aneurizme ilija?ne arterije graftom</t>
  </si>
  <si>
    <t>33818-01</t>
  </si>
  <si>
    <t>Reparacija brahijalne arterije direktnom anastomozom</t>
  </si>
  <si>
    <t>33818-04</t>
  </si>
  <si>
    <t>Reparacija femoralne arterije direktnom anastomozom</t>
  </si>
  <si>
    <t>33818-10</t>
  </si>
  <si>
    <t>Reparacija ostalih vena gornjih udova direktnom anastomozom</t>
  </si>
  <si>
    <t>90216-01</t>
  </si>
  <si>
    <t>Reparacija brahiocefali?ne vene direktnom anastomozom</t>
  </si>
  <si>
    <t>90338-00</t>
  </si>
  <si>
    <t>Incizija rektuma ili anusa</t>
  </si>
  <si>
    <t>32708-02</t>
  </si>
  <si>
    <t>Aortno-iliajačni bajpas sintetičkim materijalom</t>
  </si>
  <si>
    <t>35557-00</t>
  </si>
  <si>
    <t>Ekscizija lezije vagine</t>
  </si>
  <si>
    <t>92090-00</t>
  </si>
  <si>
    <t>Uklanjanje stranog tela iz rektuma ili anusa bez incizije</t>
  </si>
  <si>
    <t>30114-00</t>
  </si>
  <si>
    <t>Ekscizija Bekerove (Baker) ciste</t>
  </si>
  <si>
    <t>31350-00</t>
  </si>
  <si>
    <t>Ekscizija lezije mekog tkiva, neklasifikovana na drugom mestu</t>
  </si>
  <si>
    <t>46348-00</t>
  </si>
  <si>
    <t>Sinovijektomija ovojnice tetive fleksora, 1 prst ruke</t>
  </si>
  <si>
    <t>46441-00</t>
  </si>
  <si>
    <t>Otvorena reparacija ćekičastog prsta</t>
  </si>
  <si>
    <t>46494-00</t>
  </si>
  <si>
    <t>Ekscizija gangliona šake</t>
  </si>
  <si>
    <t>46495-01</t>
  </si>
  <si>
    <t>Ekscizija gangliona distalnog dela prsta šake</t>
  </si>
  <si>
    <t>47051-00</t>
  </si>
  <si>
    <t>Otvorena repozicija iščašenja zgloba kuka</t>
  </si>
  <si>
    <t>47366-02</t>
  </si>
  <si>
    <t>Otvorena repozicija preloma distalnog dela radijusa unutrašnjom  fiksacijom</t>
  </si>
  <si>
    <t>47384-03</t>
  </si>
  <si>
    <t>Otvorena repozicija preloma tela ulne sa unutrašnjom fiksacijom</t>
  </si>
  <si>
    <t>47399-01</t>
  </si>
  <si>
    <t>Otvorena repozicija preloma olekranona sa unutrašnjom fiksacijom</t>
  </si>
  <si>
    <t>47429-01</t>
  </si>
  <si>
    <t>Otvorena repozicija preloma proksimalnog dela humerusa sa unutrašnjom fiksacijom</t>
  </si>
  <si>
    <t>47450-01</t>
  </si>
  <si>
    <t>Otvorena repozicija preloma tela humerusa sa unutrašnjom fiksacijom</t>
  </si>
  <si>
    <t>47516-00</t>
  </si>
  <si>
    <t>Trakcija zbog preloma femura</t>
  </si>
  <si>
    <t>47522-00</t>
  </si>
  <si>
    <t>Hemiartroplastika kuka unipolarnom endoprotezom</t>
  </si>
  <si>
    <t>47528-01</t>
  </si>
  <si>
    <t>Otvorena repozicija preloma femura sa unutrašnjom fiksacijom</t>
  </si>
  <si>
    <t>47531-00</t>
  </si>
  <si>
    <t>Zatvorena repozicija preloma femura sa unutrašnjom fiksacijom</t>
  </si>
  <si>
    <t>47549-01</t>
  </si>
  <si>
    <t>Otvorena repozicija preloma medijalnog ili lateralnog kondila tibije sa unutrašnjom fiksacijom</t>
  </si>
  <si>
    <t>47566-01</t>
  </si>
  <si>
    <t>Otvorena repozicija preloma tela tibije sa unutrašnjom fiksacijom</t>
  </si>
  <si>
    <t>47585-00</t>
  </si>
  <si>
    <t>Otvorena repozicija i unutrašnja fiksacija preloma patele</t>
  </si>
  <si>
    <t>47600-01</t>
  </si>
  <si>
    <t>Otvorena repozicija preloma skočnog zgloba sa unutrašnjom fiksacijom sindesmoze, fibule ili maleolusa</t>
  </si>
  <si>
    <t>47603-01</t>
  </si>
  <si>
    <t>Otvorena repozicija preloma skočnog zgloba sa unutrašnjom fiksacijom dve ili više sindesmoze, fibule ili maleolusa</t>
  </si>
  <si>
    <t>47639-01</t>
  </si>
  <si>
    <t>Otvorena repozicija preloma metatarzusa sa unutrašnjom fiksacijom</t>
  </si>
  <si>
    <t>47927-00</t>
  </si>
  <si>
    <t>Odstranjenje klina, zavrtnja ili žice, neklasifikovano na drugom mestu</t>
  </si>
  <si>
    <t>47930-00</t>
  </si>
  <si>
    <t>Odstranjenje ploče, šipke ili klina, neklasifikovano na drugom mestu</t>
  </si>
  <si>
    <t>47933-01</t>
  </si>
  <si>
    <t>Ablacija egzostoze kosti stopala</t>
  </si>
  <si>
    <t>47933-02</t>
  </si>
  <si>
    <t>Ekscizija egzostoze male kosti, neklasifikovana na drugom mestu</t>
  </si>
  <si>
    <t>49315-00</t>
  </si>
  <si>
    <t>Hemiartroplastika zgloba kuka bipolarnom endoprotezom</t>
  </si>
  <si>
    <t>49318-00</t>
  </si>
  <si>
    <t>Potpuna artroplastika zgloba kuka, jednostrana</t>
  </si>
  <si>
    <t>49324-00</t>
  </si>
  <si>
    <t>Revizija potpune artroplastike kuka</t>
  </si>
  <si>
    <t>49327-00</t>
  </si>
  <si>
    <t>Revizija potpune artroplastike zgloba kuka sa kalemom kosti za acetabulum</t>
  </si>
  <si>
    <t>49346-00</t>
  </si>
  <si>
    <t xml:space="preserve">Revizija hemiartroplastike kuka </t>
  </si>
  <si>
    <t>49518-00</t>
  </si>
  <si>
    <t>Potpuna artroplastika kolena, jednostrano</t>
  </si>
  <si>
    <t>49527-00</t>
  </si>
  <si>
    <t>Revizija potpune artroplastike kolena</t>
  </si>
  <si>
    <t>49542-01</t>
  </si>
  <si>
    <t xml:space="preserve">Rekonstrukcija ukrštenih ligamenata kolena sa reparacijom meniskusa </t>
  </si>
  <si>
    <t>49557-00</t>
  </si>
  <si>
    <t>Artroskopija kolena</t>
  </si>
  <si>
    <t>49560-03</t>
  </si>
  <si>
    <t>Artroskopska meniscektomija zgloba kolena</t>
  </si>
  <si>
    <t>49800-00</t>
  </si>
  <si>
    <t>Primarna reparacija tetiva fleksora ili ekstenzora stopala</t>
  </si>
  <si>
    <t>49833-00</t>
  </si>
  <si>
    <t>Ispravljanje halux valgus-a osteotomijom prve metatarzalne kosti, jednostrano</t>
  </si>
  <si>
    <t>49836-00</t>
  </si>
  <si>
    <t>Ispravljanje halux valgus-a osteotomijom prve metatarzalne kosti, obostrano</t>
  </si>
  <si>
    <t>90531-00</t>
  </si>
  <si>
    <t>Trakcija, neklasifikovana na drugom mestu</t>
  </si>
  <si>
    <t>49718-01</t>
  </si>
  <si>
    <t>Reparacija Ahilove tetive</t>
  </si>
  <si>
    <t>48403-00</t>
  </si>
  <si>
    <t>Osteotomija kosti metatarzusa sa unutrašnjom fiksacijom</t>
  </si>
  <si>
    <t>47954-00</t>
  </si>
  <si>
    <t>Reparacija tetive, neklasifikovana na drugom mestu</t>
  </si>
  <si>
    <t>49503-03</t>
  </si>
  <si>
    <t>Transfer tetive ili ligamenta kolena, neklasifikovano na drugom mestu</t>
  </si>
  <si>
    <t>47066-01</t>
  </si>
  <si>
    <t>Otvorena repozicija iščašenja skočnog zgloba sa unutrašnjom fiksacijom</t>
  </si>
  <si>
    <t>90603-09</t>
  </si>
  <si>
    <t>Sekvestrektomija radijusa</t>
  </si>
  <si>
    <t>45500-00</t>
  </si>
  <si>
    <t>Mikrohiruška reparacija arterije distalnog eksteremiteta ili prsta</t>
  </si>
  <si>
    <t>47528-00</t>
  </si>
  <si>
    <t>Otvorena repozicija preloma femura</t>
  </si>
  <si>
    <t>30075-10</t>
  </si>
  <si>
    <t>Biopsija mokraćne bešike</t>
  </si>
  <si>
    <t>30223-01</t>
  </si>
  <si>
    <t>30223-02</t>
  </si>
  <si>
    <t>Ostale incizije i drenaže kože i potkožnog tkiva</t>
  </si>
  <si>
    <t>30223-03</t>
  </si>
  <si>
    <t>Incizija i drenaža apscesa mekog tkiva</t>
  </si>
  <si>
    <t>30224-02</t>
  </si>
  <si>
    <t>Perkutana drenaža retroperitonealnog apscesa</t>
  </si>
  <si>
    <t>30330-00</t>
  </si>
  <si>
    <t>Radikalna ekscizija limfnih čvorova prepone</t>
  </si>
  <si>
    <t>30635-00</t>
  </si>
  <si>
    <t>Operacija varikocele (subingvinalna)</t>
  </si>
  <si>
    <t>30641-01</t>
  </si>
  <si>
    <t>Orhidektomija, obostrana</t>
  </si>
  <si>
    <t>30653-00</t>
  </si>
  <si>
    <t>Cirkumcizija (obrezivanje) muškarca</t>
  </si>
  <si>
    <t>35523-00</t>
  </si>
  <si>
    <t>Ekscizija karunkula uretre</t>
  </si>
  <si>
    <t>35599-00</t>
  </si>
  <si>
    <t>Sling procedure kod stres inkontinencije kod žena</t>
  </si>
  <si>
    <t>36500-01</t>
  </si>
  <si>
    <t>Totalna adrenalektomija, jednostrana</t>
  </si>
  <si>
    <t>36522-01</t>
  </si>
  <si>
    <t>Parcijalna nefrektomija – otvorena hirurgija (primarni rad)</t>
  </si>
  <si>
    <t>36531-01</t>
  </si>
  <si>
    <t>Nefroureterektomija (nefrektomija sa totalnom ureterektomijom) – otvorena hirurgija (primarni rad)</t>
  </si>
  <si>
    <t>36540-00</t>
  </si>
  <si>
    <t>Nefrolitotomija sa odstranjenjem    2 kalkulusa</t>
  </si>
  <si>
    <t>36546-00</t>
  </si>
  <si>
    <t>Vantelesna litotripsija šok-talasima  [ESWL]</t>
  </si>
  <si>
    <t>36549-00</t>
  </si>
  <si>
    <t>Ureterolitotomija – otvorena hirurgija (primarni rad)</t>
  </si>
  <si>
    <t>36564-01</t>
  </si>
  <si>
    <t>Pijeloplastika – otvorena hirurgija (primarni rad)</t>
  </si>
  <si>
    <t>36579-01</t>
  </si>
  <si>
    <t>Parcijalna ureterektomija</t>
  </si>
  <si>
    <t>36585-01</t>
  </si>
  <si>
    <t xml:space="preserve">Formiranje kutane ureterostomije (jednostrano) </t>
  </si>
  <si>
    <t>36585-03</t>
  </si>
  <si>
    <t>Formiranje kutane ureterostomije (obostrano) – otvorena hirurgija</t>
  </si>
  <si>
    <t>36600-02</t>
  </si>
  <si>
    <t>Formiranje nekontinentnog crevnourinarnog rezervoara – nekontinentna urostoma</t>
  </si>
  <si>
    <t>36624-00</t>
  </si>
  <si>
    <t>Perkutana nefrostomija (PCN)</t>
  </si>
  <si>
    <t>36652-00</t>
  </si>
  <si>
    <t>Retrogradna ureterorenoskopija</t>
  </si>
  <si>
    <t>36652-01</t>
  </si>
  <si>
    <t>Retrogradna ureterorenoskopija sa push back manipulacijom kalkulusa u bubreg</t>
  </si>
  <si>
    <t>36654-02</t>
  </si>
  <si>
    <t>Retrogradna ureterorenoskopija sa ekstrakcijom kalkulusa iz bubrega  klješticama</t>
  </si>
  <si>
    <t>36656-00</t>
  </si>
  <si>
    <t xml:space="preserve">Retrogradna ureterorenoskopija sa fragmentacijom kamena u bubregu </t>
  </si>
  <si>
    <t>36656-01</t>
  </si>
  <si>
    <t>Retrogradna ureterorenoskopija sa fragmentacijom i ekstrakcijom renalnog  kamena</t>
  </si>
  <si>
    <t>36803-02</t>
  </si>
  <si>
    <t>Endoskopska manipulacija kalkulusa u ureteru (ureterorenoskopski)</t>
  </si>
  <si>
    <t>36815-00</t>
  </si>
  <si>
    <t>Endoskopsko uništavanje kondiloma penisa</t>
  </si>
  <si>
    <t>36818-00</t>
  </si>
  <si>
    <t>Endoskopska kateterizacija uretera sa retrogradnom ureteropijelografijom (Chevassu) - jednostrana</t>
  </si>
  <si>
    <t>36821-00</t>
  </si>
  <si>
    <t>Endoskopska biopsija pijelona (brush)</t>
  </si>
  <si>
    <t>36821-03</t>
  </si>
  <si>
    <t>Endoskopska zamena ureteralnog stenta</t>
  </si>
  <si>
    <t>36824-00</t>
  </si>
  <si>
    <t>Endoskopska kateterizacija  uretera – jednostrana</t>
  </si>
  <si>
    <t>36824-01</t>
  </si>
  <si>
    <t>Endoskopska kateterizacija  uretera – obostrana</t>
  </si>
  <si>
    <t>36833-01</t>
  </si>
  <si>
    <t>Endoskopsko uklanjanje ureteralnog stenta</t>
  </si>
  <si>
    <t>36836-00</t>
  </si>
  <si>
    <t>Endoskopska biopsija mokraćne bešike</t>
  </si>
  <si>
    <t>36840-02</t>
  </si>
  <si>
    <t>Endoskopska resekcija pojedinačne lezije mokraćne bešike ≤ 2 cm ili tkiva mokraćne bešike</t>
  </si>
  <si>
    <t>36842-00</t>
  </si>
  <si>
    <t>Endoskopsko ispiranje krvnih ugrušaka iz mokraćne bešike (uključujući i kauterizaciju krvarećih mesta)</t>
  </si>
  <si>
    <t>36845-04</t>
  </si>
  <si>
    <t xml:space="preserve">Endoskopska resekcija pojedinačne lezije  mokraćne bešike promera &gt;2 cm                  </t>
  </si>
  <si>
    <t>36845-05</t>
  </si>
  <si>
    <t>Endoskopska resekcija multiplih lezija mokraćne bešike</t>
  </si>
  <si>
    <t>36845-07</t>
  </si>
  <si>
    <t>Endoskopska elektrokauterizacija multiplih promena mokraćne bešike</t>
  </si>
  <si>
    <t>36854-02</t>
  </si>
  <si>
    <t>Endoskopska resekcija vrata mokraćne bešike</t>
  </si>
  <si>
    <t>36857-00</t>
  </si>
  <si>
    <t>Endoskopska ekstrakcija kalkulusa iz uretera (bez ureteroskopije)</t>
  </si>
  <si>
    <t>36863-00</t>
  </si>
  <si>
    <t>Litolapaksija mokraćne bešike</t>
  </si>
  <si>
    <t>37008-03</t>
  </si>
  <si>
    <t>Cistolitotomija – otvorena hirurgija</t>
  </si>
  <si>
    <t>37014-00</t>
  </si>
  <si>
    <t>Totalna ekscizija mokraćne bešike - otvorena hirurgija</t>
  </si>
  <si>
    <t>37020-01</t>
  </si>
  <si>
    <t>Ekscizija divertikuluma mokraćne bešike</t>
  </si>
  <si>
    <t>37200-03</t>
  </si>
  <si>
    <t>Suprapubična prostatektomija</t>
  </si>
  <si>
    <t>37200-04</t>
  </si>
  <si>
    <t>Retropubična prostatektomija</t>
  </si>
  <si>
    <t>37203-00</t>
  </si>
  <si>
    <t>Transuretralna resekcija prostate [TURP]</t>
  </si>
  <si>
    <t>37209-00</t>
  </si>
  <si>
    <t>Radikalna prostatektomija</t>
  </si>
  <si>
    <t>37210-00</t>
  </si>
  <si>
    <t>Radikalna prostatektomija sa rekonstrukcijom vrata mokraćne bešike</t>
  </si>
  <si>
    <t>Radikalna prostatektomija sa rekonstrukcijom vrata mokraćne bešike i pelvičnom limfadenektomijom</t>
  </si>
  <si>
    <t>37212-00</t>
  </si>
  <si>
    <t>Biopsija prostate</t>
  </si>
  <si>
    <t>37215-00</t>
  </si>
  <si>
    <t>Endoskopska biopsija prostate</t>
  </si>
  <si>
    <t>37219-00</t>
  </si>
  <si>
    <t>Transrektalna biopsija prostate iglom (TRUS vođena)</t>
  </si>
  <si>
    <t>37315-00</t>
  </si>
  <si>
    <t>Uretroskopija</t>
  </si>
  <si>
    <t>37321-00</t>
  </si>
  <si>
    <t>Incizija spoljašnjeg otvora uretre (meatotomija)</t>
  </si>
  <si>
    <t>37324-01</t>
  </si>
  <si>
    <t>Interna uretrotomija</t>
  </si>
  <si>
    <t>37327-00</t>
  </si>
  <si>
    <t>Interna uretrotomija – sa optičkim instrumentom</t>
  </si>
  <si>
    <t>37330-01</t>
  </si>
  <si>
    <t>Kompletna uretrektomija</t>
  </si>
  <si>
    <t>37438-00</t>
  </si>
  <si>
    <t>Parcijalna ekscizija lezije na skrotumu</t>
  </si>
  <si>
    <t>37604-00</t>
  </si>
  <si>
    <t>Eksploracija skrotalnog sadržaja, jednostrano</t>
  </si>
  <si>
    <t>41755-00</t>
  </si>
  <si>
    <t>Kateterizacija Eustahijeve tube</t>
  </si>
  <si>
    <t>58718-01</t>
  </si>
  <si>
    <t>Retrogradna uretrografija</t>
  </si>
  <si>
    <t>37444-01</t>
  </si>
  <si>
    <t>Ureterolitotomija na predhodno operisanom ureteru</t>
  </si>
  <si>
    <t>35596-01</t>
  </si>
  <si>
    <t>Korekcija vezikovaginalne fistule vaginalnim putem</t>
  </si>
  <si>
    <t>37604-01</t>
  </si>
  <si>
    <t>Eksploracija skrotalnog sadržaja, obostrano</t>
  </si>
  <si>
    <t>32177-00</t>
  </si>
  <si>
    <t>Odstranjenje analne bradavice</t>
  </si>
  <si>
    <t>33811-00</t>
  </si>
  <si>
    <t>Otvorena trombektomija donje šuplje vene</t>
  </si>
  <si>
    <t>90282-00</t>
  </si>
  <si>
    <t>Ekscizija limfnog čvora na drugom mestu</t>
  </si>
  <si>
    <t>36543-00</t>
  </si>
  <si>
    <t>Nefrolitotomija sa odstranjenjem  ? 3 kalkulusa</t>
  </si>
  <si>
    <t>KLINIKA ZA OČNE BOLESTI ,,PROF. DR IVAN STANKOVIĆ“</t>
  </si>
  <si>
    <t>30071-00</t>
  </si>
  <si>
    <t>Biopsija kože i potkožnog tkiva</t>
  </si>
  <si>
    <t>42551-00</t>
  </si>
  <si>
    <t>Reparacija perforirajuće rane na očnoj jabučici sa ušivanjem laceracije na rožnjači</t>
  </si>
  <si>
    <t>42551-01</t>
  </si>
  <si>
    <t>Reparacija perforirajuće rane na očnoj jabučici sa ušivanjem laceracije na beonjači</t>
  </si>
  <si>
    <t>42566-00</t>
  </si>
  <si>
    <t>Uklanjanje intraokularnog stranog tela iz zadnjeg segmenta magnetom</t>
  </si>
  <si>
    <t>42575-00</t>
  </si>
  <si>
    <t>Operacija halaciona</t>
  </si>
  <si>
    <t>42608-00</t>
  </si>
  <si>
    <t>Insercija ostalih nazolakrimalnih cevčica/stentova u lakrimalnu/konjunktivalnu kesicu zbog drenaže</t>
  </si>
  <si>
    <t>42641-01</t>
  </si>
  <si>
    <t>Autogena ili alogena transplantacija konjunktive</t>
  </si>
  <si>
    <t>42686-00</t>
  </si>
  <si>
    <t>Ekscizija pterigijuma</t>
  </si>
  <si>
    <t>42698-00</t>
  </si>
  <si>
    <t>Intrakapsularna ekstrakcija prirodnog sočiva</t>
  </si>
  <si>
    <t>42698-01</t>
  </si>
  <si>
    <t>Ekstrakapsularna ekstrakcija prirodnog sočiva tehnikom jednostavne aspiracije (i irigacije)</t>
  </si>
  <si>
    <t>42698-02</t>
  </si>
  <si>
    <t>Ekstrakapsularna ekstrakcija prirodnog sočiva fakoemulzifikacijom i aspiracijom katarakte</t>
  </si>
  <si>
    <t>42698-03</t>
  </si>
  <si>
    <t xml:space="preserve">Ekstrakapsularna ekstrakcija prirodnog sočiva mehaničkom </t>
  </si>
  <si>
    <t>42701-00</t>
  </si>
  <si>
    <t>Ugradnja savitljivog veštačkog intraokularnog sočiva</t>
  </si>
  <si>
    <t>42701-01</t>
  </si>
  <si>
    <t>Ugradnja ostalih tipova veštačkih sočiva</t>
  </si>
  <si>
    <t>42702-02</t>
  </si>
  <si>
    <t>Ekstrakapsularna ekstrakcija prirodnog sočiva tehnikom jednostavne aspiracije (i irigacije) sa insercijom savitljivog veštačkog sočiva</t>
  </si>
  <si>
    <t>42702-04</t>
  </si>
  <si>
    <t>Ekstrakapsularna ekstrakcija prirodnog sočiva fakoemulzifikacijom i aspiracijom katarakte sa insercijom savitljivog veštačkog sočiva</t>
  </si>
  <si>
    <t>42702-06</t>
  </si>
  <si>
    <t>Ekstrakapsularna ekstrakcija prirodnog sočiva mehaničkom fakofragmentacijom i aspiracijom katarakte sa insercijom savitljivog veštačkog sočiva</t>
  </si>
  <si>
    <t>42703-00</t>
  </si>
  <si>
    <t>Ugradnja veštačkog sočiva u zadnju komoru i šavova na dužici i beonjači</t>
  </si>
  <si>
    <t>42704-00</t>
  </si>
  <si>
    <t>Uklanjanje veštačkog sočiva</t>
  </si>
  <si>
    <t>42704-01</t>
  </si>
  <si>
    <t>Repozicija veštačkog sočiva</t>
  </si>
  <si>
    <t>42707-00</t>
  </si>
  <si>
    <t>Zamena veštačkog sočiva</t>
  </si>
  <si>
    <t>42710-00</t>
  </si>
  <si>
    <t>Zamena veštačkog sočivaa insercijom u zadnju komoru i postavljenjem šavova na dužici i beonjači</t>
  </si>
  <si>
    <t>42713-00</t>
  </si>
  <si>
    <t>Repozicija veštačkog sočiva sa šavovima na sočivu</t>
  </si>
  <si>
    <t>42719-01</t>
  </si>
  <si>
    <t xml:space="preserve"> Uklanjanje staklastog tela, anteriorni pristup</t>
  </si>
  <si>
    <t>42719-02</t>
  </si>
  <si>
    <t>Mehanička fragmentacija sekundarne membrane</t>
  </si>
  <si>
    <t>42722-01</t>
  </si>
  <si>
    <t>Uklanjanje staklastog tela sa razdvajanjem vitrealnih traka (staklastog tela)</t>
  </si>
  <si>
    <t>42725-00</t>
  </si>
  <si>
    <t>Uklanjanje staklastog tela sa razdvajanjem vitrealnih traka (staklastog tela) i uklanjanje preretinalne membrane</t>
  </si>
  <si>
    <t>42731-01</t>
  </si>
  <si>
    <t>Ekstrakcija sočiva sklerotomijom zadnje komore sa uklanjanjem staklastog tela</t>
  </si>
  <si>
    <t>42740-02</t>
  </si>
  <si>
    <t>Primena terapeutskog sredstva u prednoj komori</t>
  </si>
  <si>
    <t>42743-00</t>
  </si>
  <si>
    <t>Irigacija prednje komore</t>
  </si>
  <si>
    <t>42746-04</t>
  </si>
  <si>
    <t>Trabekulektomija</t>
  </si>
  <si>
    <t>42749-00</t>
  </si>
  <si>
    <t>Revizija procedure fistulizacije beonjače</t>
  </si>
  <si>
    <t>42761-01</t>
  </si>
  <si>
    <t>Razdvajanje zadnjih sinehija</t>
  </si>
  <si>
    <t>42770-00</t>
  </si>
  <si>
    <t>Uništavanje cilijarnog tela (ciklodestruktivne antiglaukomne procedure)</t>
  </si>
  <si>
    <t>42773-01</t>
  </si>
  <si>
    <t>Reparacija ablacije mrežnjače krioterapijom</t>
  </si>
  <si>
    <t>42776-00</t>
  </si>
  <si>
    <t>Operacija protiv ablacije mrežnjače, postavljanjem serklaža</t>
  </si>
  <si>
    <t>42779-00</t>
  </si>
  <si>
    <t>Revizija prethodne procedure obavljene zbog ablacije mrežnjače</t>
  </si>
  <si>
    <t>42809-00</t>
  </si>
  <si>
    <t>Destrukcija mrežnjače fotokoagulacijom</t>
  </si>
  <si>
    <t>42809-01</t>
  </si>
  <si>
    <t>Reparacija ablacije mrežnjače fotokoagulacijom</t>
  </si>
  <si>
    <t>42815-00</t>
  </si>
  <si>
    <t>Uklanjanje silikonskog ulja</t>
  </si>
  <si>
    <t>42857-00</t>
  </si>
  <si>
    <t>Ponovno ušivanje operativne rane kome je prethodila intraokularna procedura</t>
  </si>
  <si>
    <t>42857-01</t>
  </si>
  <si>
    <t>Ponovno ušivanje operativne rane kome je prethodila intraokularna procedura sa ekscizijom prolabirane dužice</t>
  </si>
  <si>
    <t>42863-00</t>
  </si>
  <si>
    <t>Recesija očnog kapka</t>
  </si>
  <si>
    <t>45617-00</t>
  </si>
  <si>
    <t>Redukcija gornjeg očnog kapka</t>
  </si>
  <si>
    <t>45623-01</t>
  </si>
  <si>
    <t>Korekcija ptoze na očnom kapku tehnikom frontalis mišića sa fascijalnim slingom</t>
  </si>
  <si>
    <t>45626-00</t>
  </si>
  <si>
    <t>Korekcija ektropiona ili entropiona tehnikom šavova</t>
  </si>
  <si>
    <t>90067-00</t>
  </si>
  <si>
    <t>Ostale procedure na rožnjači</t>
  </si>
  <si>
    <t>90072-00</t>
  </si>
  <si>
    <t>Ostale procedure na beonjači</t>
  </si>
  <si>
    <t>90076-00</t>
  </si>
  <si>
    <t>Ostale procedure na dužici</t>
  </si>
  <si>
    <t>90076-02</t>
  </si>
  <si>
    <t>Ostale procedure na prednjoj komori</t>
  </si>
  <si>
    <t>90077-00</t>
  </si>
  <si>
    <t>Ostale procedure na sočivu</t>
  </si>
  <si>
    <t>90078-00</t>
  </si>
  <si>
    <t>Ostale procedure na staklastom telu</t>
  </si>
  <si>
    <t>90085-00</t>
  </si>
  <si>
    <t>Ostale reparacije očnog kapka</t>
  </si>
  <si>
    <t>42764-00</t>
  </si>
  <si>
    <t>Iridotomija</t>
  </si>
  <si>
    <t>42644-03</t>
  </si>
  <si>
    <t>Uklanjanje dubinskog stranog tela iz konjunktive</t>
  </si>
  <si>
    <t>42764-03</t>
  </si>
  <si>
    <t>Iridoplastika</t>
  </si>
  <si>
    <t>42764-04</t>
  </si>
  <si>
    <t>Iridektomija</t>
  </si>
  <si>
    <t>42551-02</t>
  </si>
  <si>
    <t>Reparacija perforirajuće rane na očnoj jabučici sa ušivanjem laceracije na rožnjači i beonjači</t>
  </si>
  <si>
    <t>42650-00</t>
  </si>
  <si>
    <t>Debridman epitela rožnjače</t>
  </si>
  <si>
    <t>42702-01</t>
  </si>
  <si>
    <t>Intrakapsularna ekstrakcija prirodnog sočiva sa insercijom ostalih veštačkih sočiva</t>
  </si>
  <si>
    <t>45624-02</t>
  </si>
  <si>
    <t>Ponovna operacija prethodne korekcije ptoze na očnom kapku resekcijom ili produženjem mišića podizača gornjeg očnog kapka (m. levator palpebrae superioris)</t>
  </si>
  <si>
    <t>42719-00</t>
  </si>
  <si>
    <t>Kapsulektomija sočiva</t>
  </si>
  <si>
    <t>42702-03</t>
  </si>
  <si>
    <t>Ekstrakapsularna ekstrakcija prirodnog sočiva tehnikom jednostavne aspiracije (i irigacije) sa insercijom ostalih veštačkih sočiva</t>
  </si>
  <si>
    <t>42702-08</t>
  </si>
  <si>
    <t>Ostale ekstrakapsularne ekstrakcije prirodnog sočiva sa insercijom savitljivog veštačkog sočiva</t>
  </si>
  <si>
    <t>KLINIKA ZA UVO, GRLO I NOS</t>
  </si>
  <si>
    <t>30075-22</t>
  </si>
  <si>
    <t>Biopsija pljuvačne žlezde ili kanala</t>
  </si>
  <si>
    <t>30253-00</t>
  </si>
  <si>
    <t>Pracijalna ekscizija parotidne žlezde</t>
  </si>
  <si>
    <t>30278-00</t>
  </si>
  <si>
    <t>Lingvalna frenektomija</t>
  </si>
  <si>
    <t>30278-02</t>
  </si>
  <si>
    <t>Lingvalna frenotomija</t>
  </si>
  <si>
    <t>30313-00</t>
  </si>
  <si>
    <t>Ekscizija tireoglosalne ciste</t>
  </si>
  <si>
    <t>30314-00</t>
  </si>
  <si>
    <t>Operacija cista i fistula vrata, lateralnih</t>
  </si>
  <si>
    <t>31230-01</t>
  </si>
  <si>
    <t>Ekscizija lezije(a) na koži i potkožnom tkivu nosa</t>
  </si>
  <si>
    <t>31435-00</t>
  </si>
  <si>
    <t>Radikalna ekscizija limfnih čvorova vrata</t>
  </si>
  <si>
    <t>41527-00</t>
  </si>
  <si>
    <t>Miringoplastika, transmeatalni pristup</t>
  </si>
  <si>
    <t>41545-00</t>
  </si>
  <si>
    <t>Mastoidektomija</t>
  </si>
  <si>
    <t>41557-01</t>
  </si>
  <si>
    <t>Radikalna mastoidektomija</t>
  </si>
  <si>
    <t>41608-01</t>
  </si>
  <si>
    <t>Stapedotomija</t>
  </si>
  <si>
    <t>41629-00</t>
  </si>
  <si>
    <t>Eksploracija srednjeg uva</t>
  </si>
  <si>
    <t>41632-00</t>
  </si>
  <si>
    <t>Miringotomija sa insercijom tube, jednostrana</t>
  </si>
  <si>
    <t>41632-01</t>
  </si>
  <si>
    <t>Miringotomija sa insercijom tube, obostrana</t>
  </si>
  <si>
    <t>41635-00</t>
  </si>
  <si>
    <t>Ekscizija promena u srednjem uvu</t>
  </si>
  <si>
    <t>41668-00</t>
  </si>
  <si>
    <t>Endonazalna operacija nazalnih polipa</t>
  </si>
  <si>
    <t>41671-02</t>
  </si>
  <si>
    <t>Funkcionalna septoplastika</t>
  </si>
  <si>
    <t>41671-03</t>
  </si>
  <si>
    <t>Septoplastika sa submukoznom resekcijom nosne pregrade</t>
  </si>
  <si>
    <t>41674-00</t>
  </si>
  <si>
    <t>Kauterizacija ili dijatermija nosnih školjki</t>
  </si>
  <si>
    <t>41686-00</t>
  </si>
  <si>
    <t>Hirurški prelom nosne školjke, jednostrani</t>
  </si>
  <si>
    <t>41689-00</t>
  </si>
  <si>
    <t>Parcijalna mukotomoija, jednostrana</t>
  </si>
  <si>
    <t>41692-00</t>
  </si>
  <si>
    <t>Submukozna resekcija nosnih školjki (konhi), jednostrana</t>
  </si>
  <si>
    <t>41692-01</t>
  </si>
  <si>
    <t>Submukozna resekcija nosnih školjki (konhi), obostrana</t>
  </si>
  <si>
    <t>41716-01</t>
  </si>
  <si>
    <t xml:space="preserve">Endonazalna operacija maksilarnog sinusa – donja meatotomija, jednostrana </t>
  </si>
  <si>
    <t>41716-02</t>
  </si>
  <si>
    <t>Endonazalna operacija maksilarnog sinusa – donja meatotomija, obostrana</t>
  </si>
  <si>
    <t>41716-03</t>
  </si>
  <si>
    <t>Endonazalna operacija polipa maksilarnog sinusa</t>
  </si>
  <si>
    <t>41728-00</t>
  </si>
  <si>
    <t>Lateralna rinotomija sa uklanjanjem intranazalne lezije</t>
  </si>
  <si>
    <t>41737-02</t>
  </si>
  <si>
    <t>Etmoidektomija, jednostrana</t>
  </si>
  <si>
    <t>41737-03</t>
  </si>
  <si>
    <t>Etmoidektomija, obostrana</t>
  </si>
  <si>
    <t>41737-06</t>
  </si>
  <si>
    <t>Intranazalno uklanjanje polipa etmoidalnog sinusa</t>
  </si>
  <si>
    <t>41743-00</t>
  </si>
  <si>
    <t>Trepanacija frontalnog sinusa</t>
  </si>
  <si>
    <t>41789-00</t>
  </si>
  <si>
    <t>Tonzilektomija bez adenoidektomije</t>
  </si>
  <si>
    <t>41789-01</t>
  </si>
  <si>
    <t>Tonzilektomija sa adenoidektomijom</t>
  </si>
  <si>
    <t>41797-00</t>
  </si>
  <si>
    <t>Zaustavljanje hemoragije posle tonzilektomie i adenoidektomije</t>
  </si>
  <si>
    <t>41801-00</t>
  </si>
  <si>
    <t>Adenoidektomija bez tonzilektomije</t>
  </si>
  <si>
    <t>41810-00</t>
  </si>
  <si>
    <t>Uvulotomija</t>
  </si>
  <si>
    <t>41837-00</t>
  </si>
  <si>
    <t>Hemilaringektomija</t>
  </si>
  <si>
    <t>41852-00</t>
  </si>
  <si>
    <t>Laringoskopija sa uklanjanjem lezija</t>
  </si>
  <si>
    <t>41861-00</t>
  </si>
  <si>
    <t xml:space="preserve">Mikrolaringoskopija sa uklanjanjem lezija laserom </t>
  </si>
  <si>
    <t>41864-00</t>
  </si>
  <si>
    <t>Mikrolaringoskopija sa uklanjanjem lezija</t>
  </si>
  <si>
    <t>41876-01</t>
  </si>
  <si>
    <t>Laringofisura sa hordektomijom</t>
  </si>
  <si>
    <t>41881-00</t>
  </si>
  <si>
    <t>Otvorena traheostomija, privremena</t>
  </si>
  <si>
    <t>41881-02</t>
  </si>
  <si>
    <t>Revizija traheostome</t>
  </si>
  <si>
    <t>41885-00</t>
  </si>
  <si>
    <t>Traheo-ezofagealna fistulizacija</t>
  </si>
  <si>
    <t>41905-03</t>
  </si>
  <si>
    <t>Zamena laringealnog stenta</t>
  </si>
  <si>
    <t>45632-00</t>
  </si>
  <si>
    <t>Rinoplastika sa korekcijom hrskavice</t>
  </si>
  <si>
    <t>45635-00</t>
  </si>
  <si>
    <t xml:space="preserve"> Rinoplastika sa korekcijom koštanog luka</t>
  </si>
  <si>
    <t>45659-00</t>
  </si>
  <si>
    <t xml:space="preserve"> Korekcija klempavog uva</t>
  </si>
  <si>
    <t>45665-02</t>
  </si>
  <si>
    <t>Klinasta ekscizija uva pune debljine</t>
  </si>
  <si>
    <t>47738-00</t>
  </si>
  <si>
    <t>Zatvorena repozicija preloma nosne kosti</t>
  </si>
  <si>
    <t>90086-00</t>
  </si>
  <si>
    <t>Ostale procedure na očnom kapku</t>
  </si>
  <si>
    <t>90135-00</t>
  </si>
  <si>
    <t>Ekscizija lezija na jeziku</t>
  </si>
  <si>
    <t>90138-00</t>
  </si>
  <si>
    <t>Ekscizija lezija na pljuvačnim žlezdama</t>
  </si>
  <si>
    <t>90143-02</t>
  </si>
  <si>
    <t>Ostale procedure na uvuli</t>
  </si>
  <si>
    <t>90146-00</t>
  </si>
  <si>
    <t>Ostale procedure na tonzilama ili adenoidima</t>
  </si>
  <si>
    <t>90147-00</t>
  </si>
  <si>
    <t>Ostaleprocedure na farinksu</t>
  </si>
  <si>
    <t>90149-00</t>
  </si>
  <si>
    <t>Ekscizija ostalih lezija na farinksu</t>
  </si>
  <si>
    <t>41551-00</t>
  </si>
  <si>
    <t>Mastoidektomija tehnikom intaktnog zida spoljašnjeg slušnog kanala sa miringoplastikom</t>
  </si>
  <si>
    <t>41533-00</t>
  </si>
  <si>
    <t>Atikotomija</t>
  </si>
  <si>
    <t>41737-04</t>
  </si>
  <si>
    <t>Etmoidotomija</t>
  </si>
  <si>
    <t>41752-03</t>
  </si>
  <si>
    <t>Intranazalno uklanjanje polipa sfenoidnog sinusa</t>
  </si>
  <si>
    <t>45605-01</t>
  </si>
  <si>
    <t>Parcijalna resekcija maksile</t>
  </si>
  <si>
    <t>41737-05</t>
  </si>
  <si>
    <t>Intranazalno uklanjanje polipa frontalnog sinusa</t>
  </si>
  <si>
    <t>41813-01</t>
  </si>
  <si>
    <t>Uklanjanje faringealne ciste</t>
  </si>
  <si>
    <t>41566-01</t>
  </si>
  <si>
    <t>Revizija modifkovane radikalne mastoidektomije</t>
  </si>
  <si>
    <t>30168-00</t>
  </si>
  <si>
    <t>Lipektomija, jedna ekscizija</t>
  </si>
  <si>
    <t>30317-00</t>
  </si>
  <si>
    <t>Ponovna eksploracija limfnog čvora na vratu</t>
  </si>
  <si>
    <t>41752-00</t>
  </si>
  <si>
    <t>Ostale intranazalne procedure na sfenoidnom sinusu</t>
  </si>
  <si>
    <t>45206-03</t>
  </si>
  <si>
    <t>Lokalni režanj kože uva</t>
  </si>
  <si>
    <t>31205-00</t>
  </si>
  <si>
    <t>Ekscizija lezije(a) na koži i potkožnom tkivu ostalih oblasti</t>
  </si>
  <si>
    <t>45033-06</t>
  </si>
  <si>
    <t>Ekscizija vaskularne anomalije u ostalim oblastima</t>
  </si>
  <si>
    <t>45045-01</t>
  </si>
  <si>
    <t>Ekscizija arteriovenske malformacije nosa</t>
  </si>
  <si>
    <t>BOLNICA ZA GINEKOLOGIJU I AKUŠERSTVO</t>
  </si>
  <si>
    <t>009161</t>
  </si>
  <si>
    <t>Zaustavljanje krvarenja hirurškim putem</t>
  </si>
  <si>
    <t>16511-00</t>
  </si>
  <si>
    <t>Primena serklaža na grlić materice</t>
  </si>
  <si>
    <t>16520-00</t>
  </si>
  <si>
    <t>Elektivni klasični carski rez</t>
  </si>
  <si>
    <t>16520-02</t>
  </si>
  <si>
    <t>Elektivni carski rez sa rezom na donjem segmentu materice</t>
  </si>
  <si>
    <t>16520-03</t>
  </si>
  <si>
    <t>Hitan carski rez sa rezom na donjem segmentu materice</t>
  </si>
  <si>
    <t>16564-00</t>
  </si>
  <si>
    <t>Postpartalna evakuacija sadržaja materice kiretažom i dilatacijom cervikalnog kanala</t>
  </si>
  <si>
    <t>16573-00</t>
  </si>
  <si>
    <t>Sutura rascepa perineuma trećeg ili četvrtog stepena</t>
  </si>
  <si>
    <t>Incizija i drenaža apscesa kože i potkožnog tkiva</t>
  </si>
  <si>
    <t>Perkutana drenaža intra-abdominalnog apscesa, hematoma ili ciste</t>
  </si>
  <si>
    <t>35568-00</t>
  </si>
  <si>
    <t>Sakrospinozna kolpopeksija</t>
  </si>
  <si>
    <t>35570-00</t>
  </si>
  <si>
    <t>Reparacija prednjeg dela vagine, vaginalni pristup</t>
  </si>
  <si>
    <t>35573-00</t>
  </si>
  <si>
    <t>Reparacija prednjeg i zadnjeg dela vagine, vaginalni pristup</t>
  </si>
  <si>
    <t>35608-00</t>
  </si>
  <si>
    <t>Kauterizacija promena na grliću materice</t>
  </si>
  <si>
    <t>35608-01</t>
  </si>
  <si>
    <t>Ostale procedure destrukcije promena na grliću materice</t>
  </si>
  <si>
    <t>35618-00</t>
  </si>
  <si>
    <t>Konizacija grlića materice</t>
  </si>
  <si>
    <t>35618-04</t>
  </si>
  <si>
    <t>Amputacija grlića materice</t>
  </si>
  <si>
    <t>35623-00</t>
  </si>
  <si>
    <t>Miomektomija histeroskopijom</t>
  </si>
  <si>
    <t>35630-00</t>
  </si>
  <si>
    <t>Dijagnostička histeroskopija</t>
  </si>
  <si>
    <t>35633-01</t>
  </si>
  <si>
    <t>Polipektomija materice histeroskopijom</t>
  </si>
  <si>
    <t>35637-06</t>
  </si>
  <si>
    <t>Biopsija jajnika</t>
  </si>
  <si>
    <t>35637-08</t>
  </si>
  <si>
    <t>Laparoskopska elektrokauterizacija jajnika, driling ovarijuma</t>
  </si>
  <si>
    <t>35638-02</t>
  </si>
  <si>
    <t>Laparoskopska ovariektomija, jednostrana</t>
  </si>
  <si>
    <t>35638-03</t>
  </si>
  <si>
    <t>Laparoskopska ovariektomija, obostrana</t>
  </si>
  <si>
    <t>35638-05</t>
  </si>
  <si>
    <t>Laparoskopska ovarijalna cistektomija, obostrana</t>
  </si>
  <si>
    <t>35638-07</t>
  </si>
  <si>
    <t>Laparoskopska parcijalna salpingektomija, jednostrana</t>
  </si>
  <si>
    <t>35638-09</t>
  </si>
  <si>
    <t>Laparoskopska salpingektomija, jednostrana</t>
  </si>
  <si>
    <t>35638-10</t>
  </si>
  <si>
    <t>Laparoskopska salpingektomija, obostrana</t>
  </si>
  <si>
    <t>35638-11</t>
  </si>
  <si>
    <t>Laparoskopska salpingoovariektomija, jednostrana</t>
  </si>
  <si>
    <t>35638-12</t>
  </si>
  <si>
    <t>Laparoskopska salpingoovariektomija, obostrana</t>
  </si>
  <si>
    <t>35647-00</t>
  </si>
  <si>
    <t>Ekscizija promenjenih zona grlića omčicom (LLETZ) i LOOP ekscizija LLETZ eksciziona konusna biopsija</t>
  </si>
  <si>
    <t>35649-01</t>
  </si>
  <si>
    <t xml:space="preserve">Laparoskopska miomektomija </t>
  </si>
  <si>
    <t>35649-03</t>
  </si>
  <si>
    <t>Miomektomija laparotomijom</t>
  </si>
  <si>
    <t>35653-00</t>
  </si>
  <si>
    <t>Subtotalna abdominalna histerektomija</t>
  </si>
  <si>
    <t>35653-01</t>
  </si>
  <si>
    <t>Totalna klasična abdominalna histerektomija</t>
  </si>
  <si>
    <t>35657-00</t>
  </si>
  <si>
    <t>Vaginalna histerektomija</t>
  </si>
  <si>
    <t>35673-02</t>
  </si>
  <si>
    <t>Vaginalna histerektomija sa uklanjanjem adneksa</t>
  </si>
  <si>
    <t>35677-05</t>
  </si>
  <si>
    <t>Salpingektomija sa uklanjanjem trudnoće u jajovodu</t>
  </si>
  <si>
    <t>35678-01</t>
  </si>
  <si>
    <t>Laparoskopska salpingektomija sa uklanjanjem trudnoće u jajovodu</t>
  </si>
  <si>
    <t>35680-01</t>
  </si>
  <si>
    <t>Rekonstrukcija materice i potpornih struktura</t>
  </si>
  <si>
    <t>35688-02</t>
  </si>
  <si>
    <t>Sterilizacija otvorenim abdominalnim pristupom</t>
  </si>
  <si>
    <t>35703-00</t>
  </si>
  <si>
    <t>Test prohodnosti jajovoda</t>
  </si>
  <si>
    <t>35713-09</t>
  </si>
  <si>
    <t>Salpingektomija, jednostrana</t>
  </si>
  <si>
    <t>35717-00</t>
  </si>
  <si>
    <t>Ovarijalna cistektomija, obostrana</t>
  </si>
  <si>
    <t>35753-02</t>
  </si>
  <si>
    <t>Laparoskopski asistirana vaginalna histerektomija sa adneksektomijom</t>
  </si>
  <si>
    <t>39133-01</t>
  </si>
  <si>
    <t>Uklanjanje katetera iz kičmenog prostora</t>
  </si>
  <si>
    <t>45515-00</t>
  </si>
  <si>
    <t>Revizija ožiljka na ostalim oblastima dužine 7 cm i manje</t>
  </si>
  <si>
    <t>45518-00</t>
  </si>
  <si>
    <t>Revizija ožiljka na ostalim oblastima dužine više od 7 cm</t>
  </si>
  <si>
    <t>90440-00</t>
  </si>
  <si>
    <t>Ekscizija lezija vulve</t>
  </si>
  <si>
    <t>90449-00</t>
  </si>
  <si>
    <t>Ostale reparacije vagine</t>
  </si>
  <si>
    <t>90472-00</t>
  </si>
  <si>
    <t>Epiziotomija</t>
  </si>
  <si>
    <t>90479-00</t>
  </si>
  <si>
    <t>Sutura laceracije vagine nakon porođaja</t>
  </si>
  <si>
    <t>90481-00</t>
  </si>
  <si>
    <t>Sutura povreda perineuma prvog ili drugog stepena</t>
  </si>
  <si>
    <t>30375-08</t>
  </si>
  <si>
    <t>Repozicija invaginacije tankog creva</t>
  </si>
  <si>
    <t>35688-00</t>
  </si>
  <si>
    <t>Laparoskopska sterilizacija</t>
  </si>
  <si>
    <t>90448-02</t>
  </si>
  <si>
    <t>Totalna laparoskopska abdominalna histerektomija sa adneksetomijom</t>
  </si>
  <si>
    <t>35688-03</t>
  </si>
  <si>
    <t>Laparoskopska elektrodestrukcija jajovoda</t>
  </si>
  <si>
    <t>35677-00</t>
  </si>
  <si>
    <t>Uklanjanje peritonealno smeštene ektopčne trudnoće</t>
  </si>
  <si>
    <t>90435-00</t>
  </si>
  <si>
    <t>Ostale laparoskopske reparacije materice</t>
  </si>
  <si>
    <t>Kliničko odeljenje za nefrologiju i metaboličke poremećaje sa dijalizom  „Prof. dr Vasilije Jovanović“</t>
  </si>
  <si>
    <t>Prevencija dekubitusa u rehabilitaciji</t>
  </si>
  <si>
    <t>009183</t>
  </si>
  <si>
    <t>Uklanjanje konaca</t>
  </si>
  <si>
    <t>11610-00</t>
  </si>
  <si>
    <t>11700-00</t>
  </si>
  <si>
    <t>Ostale elektrokardiografije (EKG)</t>
  </si>
  <si>
    <t>11708-00</t>
  </si>
  <si>
    <t>11921-00</t>
  </si>
  <si>
    <t xml:space="preserve">Test ispiranja mokraćne bešike </t>
  </si>
  <si>
    <t>13104-00</t>
  </si>
  <si>
    <t>Edukacija i obuka za kućnu dijalizu</t>
  </si>
  <si>
    <t>13815-00</t>
  </si>
  <si>
    <t>Centralna venska kateterizacija</t>
  </si>
  <si>
    <t>13839-00</t>
  </si>
  <si>
    <t>Vađenje krvi u dijagnostičke svrhe</t>
  </si>
  <si>
    <t>13842-00</t>
  </si>
  <si>
    <t>Intraarterijska kanilacija za gasnu analizu krvi</t>
  </si>
  <si>
    <t>14212-00</t>
  </si>
  <si>
    <t>30055-00</t>
  </si>
  <si>
    <t>Previjanje rane</t>
  </si>
  <si>
    <t>36800-00</t>
  </si>
  <si>
    <t>Kateterizacija mokraćne bešike – kroz uretru</t>
  </si>
  <si>
    <t>36800-01</t>
  </si>
  <si>
    <t>55036-00</t>
  </si>
  <si>
    <t>Ultrazvučni pregled abdomena</t>
  </si>
  <si>
    <t>55038-00</t>
  </si>
  <si>
    <t>Ultrazvučni pregled urinarnog sistema</t>
  </si>
  <si>
    <t>55238-01</t>
  </si>
  <si>
    <t>Ultrazvučni dupleks pregled arterija ili bajpasa donjih ekstremiteta, bilateralni</t>
  </si>
  <si>
    <t>55244-01</t>
  </si>
  <si>
    <t>Ultrazvučni dupleks pregled vena donjih ekstremiteta, bilateralni</t>
  </si>
  <si>
    <t>55248-01</t>
  </si>
  <si>
    <t>55252-01</t>
  </si>
  <si>
    <t>Ultrazvučni dupleks pregled vena gornjih ekstremiteta, bilateralni</t>
  </si>
  <si>
    <t>55274-00</t>
  </si>
  <si>
    <t>Ultrazvučni dupleks pregled ekstrakranijalnih, karotidnih i vertebralnih krvnih sudova (sa ili bez kontrasta)</t>
  </si>
  <si>
    <t>55292-00</t>
  </si>
  <si>
    <t xml:space="preserve">Ultrazvučni dupleks pregled hirurški oblikovane arteriovenske fistule ili </t>
  </si>
  <si>
    <t>55292-01</t>
  </si>
  <si>
    <t>90220-00</t>
  </si>
  <si>
    <t>Kateterizacija/kanilacija ostalih vena</t>
  </si>
  <si>
    <t>90353-00</t>
  </si>
  <si>
    <t>Test adekvatnosti hemodijalize</t>
  </si>
  <si>
    <t>90686-01</t>
  </si>
  <si>
    <t>Obrada kože i potkožnog tkiva bez ekscizije</t>
  </si>
  <si>
    <t>92001-00</t>
  </si>
  <si>
    <t>Ostale fiziološke procene</t>
  </si>
  <si>
    <t>92044-00</t>
  </si>
  <si>
    <t xml:space="preserve">Ostale terapije obogaćivanja kiseonika/om </t>
  </si>
  <si>
    <t>92052-00</t>
  </si>
  <si>
    <t>Kardiopulmonalna reanimacija</t>
  </si>
  <si>
    <t>92053-00</t>
  </si>
  <si>
    <t>Zatvorena masaža srca</t>
  </si>
  <si>
    <t>92058-01</t>
  </si>
  <si>
    <t>Održavanje katetera, plasiranog radi administracije leka</t>
  </si>
  <si>
    <t>92100-00</t>
  </si>
  <si>
    <t>Ispiranje ureterostome ili ureteralnog katetera</t>
  </si>
  <si>
    <t>96020-00</t>
  </si>
  <si>
    <t>Procena integriteta kože</t>
  </si>
  <si>
    <t>96021-00</t>
  </si>
  <si>
    <t>Procena samostalnosti</t>
  </si>
  <si>
    <t>96066-00</t>
  </si>
  <si>
    <t>96067-00</t>
  </si>
  <si>
    <t>Savetovanje ili podučavanje o ishrani/dnevnom unosu hrane</t>
  </si>
  <si>
    <t>96076-00</t>
  </si>
  <si>
    <t>96157-00</t>
  </si>
  <si>
    <t>96171-00</t>
  </si>
  <si>
    <t>Pratnja ili transport klijenta</t>
  </si>
  <si>
    <t>96197-02</t>
  </si>
  <si>
    <t>Intramuskularno davanje farmakološkog sredstva, anti-infektivno sredstvo</t>
  </si>
  <si>
    <t>96197-09</t>
  </si>
  <si>
    <t>96199-00</t>
  </si>
  <si>
    <t>Intravensko davanje farmakološkog sredstva, antineoplastično sredstvo</t>
  </si>
  <si>
    <t>96199-01</t>
  </si>
  <si>
    <t>Intravensko davanje farmakološkog sredstva, trombolitičko sredstvo</t>
  </si>
  <si>
    <t>96199-02</t>
  </si>
  <si>
    <t>Intravensko davanje farmakološkog sredstva, anti-infektivno sredstvo</t>
  </si>
  <si>
    <t>96199-03</t>
  </si>
  <si>
    <t>Intravensko davanje farmakološkog sredstva, steroid</t>
  </si>
  <si>
    <t>96199-06</t>
  </si>
  <si>
    <t>Intravensko davanje farmakološkog sredstva, insulin</t>
  </si>
  <si>
    <t>96199-07</t>
  </si>
  <si>
    <t>Intravensko davanje farmakološkog sredstva, hranljiva supstanca</t>
  </si>
  <si>
    <t>96199-08</t>
  </si>
  <si>
    <t>Intravensko davanje farmakološkog sredstva, elektrolit</t>
  </si>
  <si>
    <t>96199-09</t>
  </si>
  <si>
    <t>Intravensko davanje farmakološkog sredstva, drugo i neklasifikovano farmakološko sredstvo</t>
  </si>
  <si>
    <t>96200-01</t>
  </si>
  <si>
    <t>Subkutano davanje farmakološkog sredstva, trombolitičko sredstvo</t>
  </si>
  <si>
    <t>96200-06</t>
  </si>
  <si>
    <t>Subkutano davanje farmakološkog sredstva, insulin</t>
  </si>
  <si>
    <t>96200-09</t>
  </si>
  <si>
    <t>Subkutano davanje farmakološkog sredstva, drugo i neklasifikovano farmakkološko sredstvo</t>
  </si>
  <si>
    <t>96203-00</t>
  </si>
  <si>
    <t>Oralno davanje farmakološkog sredstva, antineoplastičko sredstvo</t>
  </si>
  <si>
    <t>96203-02</t>
  </si>
  <si>
    <t>Oralno davanje farmakološkog sredstva, anti-infektivno sredstvo</t>
  </si>
  <si>
    <t>96203-09</t>
  </si>
  <si>
    <t>Oralno davanje farmakološkog sredstva, drugo i neklasifikovano farmakološko sredstvo</t>
  </si>
  <si>
    <t>96205-09</t>
  </si>
  <si>
    <t>Neki drugi način davanja farmakološkog sredstva, drugo i neklasifikovano farmakološko sredstvo</t>
  </si>
  <si>
    <t>L000026</t>
  </si>
  <si>
    <t>Uzorkovanje krvi (venepunkcija)</t>
  </si>
  <si>
    <t>L000349</t>
  </si>
  <si>
    <t>Glukoza u kapilarnoj krvi - POCT metodom</t>
  </si>
  <si>
    <t>L010421</t>
  </si>
  <si>
    <t xml:space="preserve">Merenje zapremine 24h-urina, dnevnog urina </t>
  </si>
  <si>
    <t>L014209</t>
  </si>
  <si>
    <t>Sedimentacija eritrocita (SE)</t>
  </si>
  <si>
    <t>L020404</t>
  </si>
  <si>
    <t>Uzimanje biološkog materijala za mikrobiološki pregled</t>
  </si>
  <si>
    <t>U8185824</t>
  </si>
  <si>
    <t>Određivanje telesnog sastava metodom bioimpedance</t>
  </si>
  <si>
    <t>22007-00</t>
  </si>
  <si>
    <t>Elastografija jetre</t>
  </si>
  <si>
    <t>13939-02</t>
  </si>
  <si>
    <t>Održavanje uređaja za vaskularni pristup</t>
  </si>
  <si>
    <t xml:space="preserve">Redukcija invaginacije (intususcepcije) tečnošću </t>
  </si>
  <si>
    <t>270101</t>
  </si>
  <si>
    <t xml:space="preserve">Antropometrijska merenja kod ispitivanja uhranjenosti pojedinca: </t>
  </si>
  <si>
    <t xml:space="preserve">Abdominalna paracenteza </t>
  </si>
  <si>
    <t>30409-00</t>
  </si>
  <si>
    <t xml:space="preserve">Perkutana (zatvorena) biopsija jetre </t>
  </si>
  <si>
    <t>30487-00</t>
  </si>
  <si>
    <t>Insercija tubusa u tanko crevo</t>
  </si>
  <si>
    <t>32171-00</t>
  </si>
  <si>
    <t>Anorektalni pregled</t>
  </si>
  <si>
    <t>92036-00</t>
  </si>
  <si>
    <t>Plasiranje nazogastrične sonde</t>
  </si>
  <si>
    <t>92118-00</t>
  </si>
  <si>
    <t>Uklanjanje katetera ureterostome ili ureteralnog katetera</t>
  </si>
  <si>
    <t>96027-00</t>
  </si>
  <si>
    <t xml:space="preserve">Procena uzimanja propisanih lekova </t>
  </si>
  <si>
    <t>96032-00</t>
  </si>
  <si>
    <t>Psihosocijalna procena</t>
  </si>
  <si>
    <t>96092-00</t>
  </si>
  <si>
    <t>96098-00</t>
  </si>
  <si>
    <t>Parenteralna nutritivna podrška</t>
  </si>
  <si>
    <t>96197-03</t>
  </si>
  <si>
    <t>Intramuskularno davanje farmakološkog sredstva, steroid</t>
  </si>
  <si>
    <t>Intramuskularno davanje farmakološkog sredstva, drugo i nenaznačeno farmakološko sredstvo</t>
  </si>
  <si>
    <t>96202-03</t>
  </si>
  <si>
    <t>Enteralno davanje farmakološkog sredstva, steroid</t>
  </si>
  <si>
    <t>96202-09</t>
  </si>
  <si>
    <t xml:space="preserve">Enteralno davanje farmakološkog sredstva, drugo i neklasifikovano </t>
  </si>
  <si>
    <t>96203-03</t>
  </si>
  <si>
    <t>Oralno davanje farmakološkog sredstva, steroid</t>
  </si>
  <si>
    <t>L000034</t>
  </si>
  <si>
    <t>Uzorkovanje drugih bioloških materijala u laboratoriji</t>
  </si>
  <si>
    <t>L000042</t>
  </si>
  <si>
    <t>Prijem, kontrola kvaliteta uzorka i priprema uzorka za laboratorijska ispitivanja*</t>
  </si>
  <si>
    <t>L012401</t>
  </si>
  <si>
    <t xml:space="preserve">Hemoglobin (krv) (FOBT) u fecesu - imunohemijski </t>
  </si>
  <si>
    <t>L012450</t>
  </si>
  <si>
    <t xml:space="preserve">Kalprotektin (MRP8/14) u fecesu </t>
  </si>
  <si>
    <t>U3047361</t>
  </si>
  <si>
    <t>Endoskopska ultrasonografija sa biopsijom</t>
  </si>
  <si>
    <t>ENDOSKOPIJE</t>
  </si>
  <si>
    <t>11830-00</t>
  </si>
  <si>
    <t>Analna manometrija</t>
  </si>
  <si>
    <t>30075-13</t>
  </si>
  <si>
    <t>Biopsija tankog creva</t>
  </si>
  <si>
    <t>30075-14</t>
  </si>
  <si>
    <t>Biopsija debelog creva</t>
  </si>
  <si>
    <t>30473-01</t>
  </si>
  <si>
    <t>Panendoskopija do duodenuma sa biopsijom</t>
  </si>
  <si>
    <t>30473-05</t>
  </si>
  <si>
    <t>Panendoskopija do ileuma</t>
  </si>
  <si>
    <t>30473-06</t>
  </si>
  <si>
    <t>Panendoskopija do ileuma sa biopsijom</t>
  </si>
  <si>
    <t>30473-08</t>
  </si>
  <si>
    <t>Panendoskopija do ileuma sa ubrizgavanjem kontrasta (mastila za obeležavanje)</t>
  </si>
  <si>
    <t>30476-02</t>
  </si>
  <si>
    <t>Endoskopsko bendiranje varikoziteta jednjaka</t>
  </si>
  <si>
    <t>30478-04</t>
  </si>
  <si>
    <t>Panendoskopija do duodenuma sa ekscizijom lezija</t>
  </si>
  <si>
    <t>30478-06</t>
  </si>
  <si>
    <t>Endoskopska sklerozacija krvareće lezije jednjaka</t>
  </si>
  <si>
    <t>30478-14</t>
  </si>
  <si>
    <t>Panendoskopija do ileuma sa odstranjenjem stranog tela</t>
  </si>
  <si>
    <t>30478-16</t>
  </si>
  <si>
    <t>Panendoskopija do ileuma sa termo-koagulacijom</t>
  </si>
  <si>
    <t>30478-17</t>
  </si>
  <si>
    <t>Panendoskopija do ileuma sa koagulacijom laserom</t>
  </si>
  <si>
    <t>30478-18</t>
  </si>
  <si>
    <t>Panendoskopija do ileuma sa ekscizijom lezija</t>
  </si>
  <si>
    <t>30478-21</t>
  </si>
  <si>
    <t>Panendoskopija do ileuma sa ostalim koagulacijama</t>
  </si>
  <si>
    <t>30484-00</t>
  </si>
  <si>
    <t>Endoskopska retrogradna holangiopankreatografija (ERCP)</t>
  </si>
  <si>
    <t>30485-01</t>
  </si>
  <si>
    <t>Endoskopska sfinkterotomija sa ekstrakcijom kalkulusa iz glavnog žučnog kanala (ductus choledochus)</t>
  </si>
  <si>
    <t>30668-00</t>
  </si>
  <si>
    <t>Endoskopski ultrazvuk</t>
  </si>
  <si>
    <t>32075-00</t>
  </si>
  <si>
    <t>Rigidna rektosigmoidoskopija</t>
  </si>
  <si>
    <t>32075-01</t>
  </si>
  <si>
    <t>Rigidna rektosigmoidoskopija sa biopsijom</t>
  </si>
  <si>
    <t>32090-02</t>
  </si>
  <si>
    <t>32135-00</t>
  </si>
  <si>
    <t xml:space="preserve">Podvezivanje hemoroida gumicom </t>
  </si>
  <si>
    <t>90296-00</t>
  </si>
  <si>
    <t>Endoskopska kontrola peptičkog ulkusa ili krvarenja</t>
  </si>
  <si>
    <t>90297-02</t>
  </si>
  <si>
    <t>Endoskopska mukozna resekcija debelog creva</t>
  </si>
  <si>
    <t>90308-00</t>
  </si>
  <si>
    <t xml:space="preserve"> Endoskopska destrukcija lezija debelog creva</t>
  </si>
  <si>
    <t>32094-00</t>
  </si>
  <si>
    <t>Endoskopska dilatacija kolorektalnih striktura</t>
  </si>
  <si>
    <t>30473-04</t>
  </si>
  <si>
    <t>Ezofagoskopija sa biopsijom</t>
  </si>
  <si>
    <t>30473-02</t>
  </si>
  <si>
    <t>Panendoskopija kroz veštačku stomu</t>
  </si>
  <si>
    <t>030094</t>
  </si>
  <si>
    <t>Deksametazonski test-skrining</t>
  </si>
  <si>
    <t>030096</t>
  </si>
  <si>
    <t>Test oralnog opterećenja glukozom (OGTT test) sa određivanjem glikemija</t>
  </si>
  <si>
    <t>030098</t>
  </si>
  <si>
    <t>Test oralnog opterećenja glukozom (OGTT test) sa određivanjem glikemija i insulina</t>
  </si>
  <si>
    <t>030102</t>
  </si>
  <si>
    <t>Izrada profila glikemija u 4 tačke</t>
  </si>
  <si>
    <t>030104</t>
  </si>
  <si>
    <t>Izrada profila glikemija u 9 tačaka</t>
  </si>
  <si>
    <t>030106</t>
  </si>
  <si>
    <t>Korekcija antihiperglikemijske terapije na osnovu profila glikemija u 4 tačke</t>
  </si>
  <si>
    <t>030108</t>
  </si>
  <si>
    <t>Korekcija antihiperglikemijske terapije na osnovu profila glikemija u 9 tačaka</t>
  </si>
  <si>
    <t>030114</t>
  </si>
  <si>
    <t>Korekcija antihiperglikemijske terapije u trudnice sa gestacijskim dijabetesom na osnovu profila glikemija u 9 tačaka</t>
  </si>
  <si>
    <t>030120</t>
  </si>
  <si>
    <t>Skidanje podataka sa aparata za samokontrolu glikemija preko elektronskog čitača</t>
  </si>
  <si>
    <t>030122</t>
  </si>
  <si>
    <t>Analiza zapisa kontrole glikemija, ugljenohidratnih jedinica i doza insulina preko elektronske platforme</t>
  </si>
  <si>
    <t>030124</t>
  </si>
  <si>
    <t>DXA praćenje BMD u endokrinopatijama na L-S kičmi</t>
  </si>
  <si>
    <t>030126</t>
  </si>
  <si>
    <t>DXA praćenje BMD u endokrinopatijama na vratu femura</t>
  </si>
  <si>
    <t>030128</t>
  </si>
  <si>
    <t>DXA praćenje BMD u endokrinopatijama na podlaktici</t>
  </si>
  <si>
    <t>030130</t>
  </si>
  <si>
    <t>DXA praćenje telesnog sastava u endokrinopatijama</t>
  </si>
  <si>
    <t xml:space="preserve">Obostrano merenje indeksa sistolnog arterijskog pritiska i sonografija krvnih sudova donjih ekstremiteta </t>
  </si>
  <si>
    <t>12306-00</t>
  </si>
  <si>
    <t>Denzitometrija kostiju upotrebom rendgenske apsorpciometrije dualne energije</t>
  </si>
  <si>
    <t>55032-00</t>
  </si>
  <si>
    <t>Ultrazvučni pregled vrata</t>
  </si>
  <si>
    <t>92043-00</t>
  </si>
  <si>
    <t>Primena leka za respiratorni sistem pomoću nebulizatora</t>
  </si>
  <si>
    <t>92077-00</t>
  </si>
  <si>
    <t>Ostala ispiranja rektuma</t>
  </si>
  <si>
    <t>92101-00</t>
  </si>
  <si>
    <t>Ispiranje ostalih trajnih katetera mokraćne bešike</t>
  </si>
  <si>
    <t>92195-00</t>
  </si>
  <si>
    <t>Ispiranje katetera, neklasifikovano na drugom mestu</t>
  </si>
  <si>
    <t>95550-14</t>
  </si>
  <si>
    <t>Udružene zdravstvene procedure, edukacija o dijabetesu</t>
  </si>
  <si>
    <t>96022-00</t>
  </si>
  <si>
    <t xml:space="preserve">Procena održavanja zdravlja ili oporavka </t>
  </si>
  <si>
    <t>96200-02</t>
  </si>
  <si>
    <t>Subkutano davanje farmakološkog sredstva, anti-infektivno sredstvo</t>
  </si>
  <si>
    <t>96203-01</t>
  </si>
  <si>
    <t>Oralno davanje farmakološkog sredstva, trombolitičko sredstvo</t>
  </si>
  <si>
    <t>U8185819</t>
  </si>
  <si>
    <t>Test oralnog opterećenja glukozom (OGTT test)</t>
  </si>
  <si>
    <t>11600-02</t>
  </si>
  <si>
    <t>Praćenje centralnog venskog pritiska</t>
  </si>
  <si>
    <t>11600-03</t>
  </si>
  <si>
    <t>Praćenje sistemskog arterijskog pritiska</t>
  </si>
  <si>
    <t>11709-00</t>
  </si>
  <si>
    <t>Holter ambulantno kontinuirano EKG snimanje</t>
  </si>
  <si>
    <t>11712-00</t>
  </si>
  <si>
    <t>Kardiovaskularni stres test –test opterećenja</t>
  </si>
  <si>
    <t>11713-00</t>
  </si>
  <si>
    <t>Snimanje prosečnog signala EKG-a</t>
  </si>
  <si>
    <t>11718-00</t>
  </si>
  <si>
    <t>Testiranje ostalih ugrađenih pejsmejkera</t>
  </si>
  <si>
    <t>11721-03</t>
  </si>
  <si>
    <t>Testiranje atrioventrikularnog pejsmejkera</t>
  </si>
  <si>
    <t>11722-00</t>
  </si>
  <si>
    <t>Ugradivi rekorder za praćenje srčanog rada aktiviran od strane pacijenta</t>
  </si>
  <si>
    <t>11727-00</t>
  </si>
  <si>
    <t>Testiranje ugrađenog srčanog defibrilatora</t>
  </si>
  <si>
    <t>13400-00</t>
  </si>
  <si>
    <t>Kardioverzija</t>
  </si>
  <si>
    <t>13818-00</t>
  </si>
  <si>
    <t>Umetanje balonskog katetera u desni deo srca zbog pra?enja</t>
  </si>
  <si>
    <t>13882-00</t>
  </si>
  <si>
    <t>Postupak održavanja kontinuirane ventilatorne podrške, ≤ 24 sata</t>
  </si>
  <si>
    <t>13882-01</t>
  </si>
  <si>
    <t>Postupak održavanja kontinuirane ventilatorne podrške, &gt; 24 sati i &lt; 96 sati</t>
  </si>
  <si>
    <t>13882-02</t>
  </si>
  <si>
    <t>Postupak održavanja kontinuirane ventilatorne podrške, ≥ 96 sati</t>
  </si>
  <si>
    <t>18254-00</t>
  </si>
  <si>
    <t>Davanje anestetičkog sredstva oko brahijalnog pleksusa</t>
  </si>
  <si>
    <t>18262-01</t>
  </si>
  <si>
    <t>Davanje anestetičkog sredstva oko ilioingvinalnog nerva</t>
  </si>
  <si>
    <t>18266-01</t>
  </si>
  <si>
    <t>Davanje anestetičkog sredstva oko radijalnog nerva</t>
  </si>
  <si>
    <t>22007-01</t>
  </si>
  <si>
    <t>Postupak održavanja endotrahealne intubacije (kontrola pravilne pozicije), jednolumenski tubus</t>
  </si>
  <si>
    <t>34524-00</t>
  </si>
  <si>
    <t>Kateterizacija/kanilacija ostalih arterija</t>
  </si>
  <si>
    <t>Zamena stalnog urinarnog katetera – kroz uretru (endoskopski)</t>
  </si>
  <si>
    <t>38215-00</t>
  </si>
  <si>
    <t>Koronarna angiografija (koronarografija)</t>
  </si>
  <si>
    <t>38256-01</t>
  </si>
  <si>
    <t>Implantacija privremene endovenske elektrode u komoru</t>
  </si>
  <si>
    <t>38285-00</t>
  </si>
  <si>
    <t>Insercija potkožno implantiranog uređaja za monitoring</t>
  </si>
  <si>
    <t>38286-00</t>
  </si>
  <si>
    <t>Uklanjanje potkožno implantiranog uređaja za monitoring</t>
  </si>
  <si>
    <t>38300-00</t>
  </si>
  <si>
    <t>Perkutana transluminalna angioplastika balonom jedne koronarne arterije</t>
  </si>
  <si>
    <t>38303-00</t>
  </si>
  <si>
    <t>Perkutana transluminalna angioplastika balonom dve i više koronarnih arterija</t>
  </si>
  <si>
    <t>38306-00</t>
  </si>
  <si>
    <t>Perkutana insercija jednog transluminalnog stenta u pojedinačnu koronarnu arteriju</t>
  </si>
  <si>
    <t>38306-01</t>
  </si>
  <si>
    <t>Perkutana insercija dva ili više transluminalna stenta u pojedinačnu koronarnu arteriju</t>
  </si>
  <si>
    <t>38306-02</t>
  </si>
  <si>
    <t>Perkutana insercija dva ili više transluminalna stenta u višestruke koronarne arterije</t>
  </si>
  <si>
    <t>38312-00</t>
  </si>
  <si>
    <t>Perkutana transluminalna koronarna rotaciona aterektomija [PTCRA], jedna arterija sa insercijom jednog stenta</t>
  </si>
  <si>
    <t>38312-01</t>
  </si>
  <si>
    <t>Perkutana transluminalna koronarna rotaciona aterektomija [PTCRA], jedna arterija sa insercijom  2 stenta</t>
  </si>
  <si>
    <t>38350-00</t>
  </si>
  <si>
    <t>Implantacija permanentne endovenske elektrode pejsmejkera u pretkomoru</t>
  </si>
  <si>
    <t>38353-00</t>
  </si>
  <si>
    <t>Impnlantacija generatora pejsmejkera</t>
  </si>
  <si>
    <t>38353-01</t>
  </si>
  <si>
    <t>Zamena pejsmejkera</t>
  </si>
  <si>
    <t>38353-02</t>
  </si>
  <si>
    <t>Uklanjanje pejsmejkera</t>
  </si>
  <si>
    <t>38359-00</t>
  </si>
  <si>
    <t>Perikardiocenteza</t>
  </si>
  <si>
    <t>38368-00</t>
  </si>
  <si>
    <t>Implantacija permanentne endovenske elektrode pejsmejkera u levu komoru</t>
  </si>
  <si>
    <t>38368-01</t>
  </si>
  <si>
    <t>Zamena permanentne endovenske elektrode za pejsmejker u levoj komori</t>
  </si>
  <si>
    <t>38368-03</t>
  </si>
  <si>
    <t>Zamena permanentne endovenske elektrode defibrilatora u levoj komori</t>
  </si>
  <si>
    <t>38368-04</t>
  </si>
  <si>
    <t>Uklanjanje permanentne endovenske elektrode defibrilatora u levoj komori</t>
  </si>
  <si>
    <t>38390-01</t>
  </si>
  <si>
    <t>Implantacija permanentne endovenske elektrode defibrilatora u levu komoru</t>
  </si>
  <si>
    <t>38390-02</t>
  </si>
  <si>
    <t>Implantacija permanentne endovenske elektrode defibrilatora u ostale srčane šupljine</t>
  </si>
  <si>
    <t>38393-00</t>
  </si>
  <si>
    <t>Implantacija defibrilatora</t>
  </si>
  <si>
    <t>38393-01</t>
  </si>
  <si>
    <t>Zamena defibrilatora</t>
  </si>
  <si>
    <t>55113-00</t>
  </si>
  <si>
    <t>M-prikaz i dvodimenzionalni ultrazvučni pregled srca u realnom vremenu</t>
  </si>
  <si>
    <t>55118-00</t>
  </si>
  <si>
    <t>Transezofagealni ultrazvučni pregled srca u realnom vremenu</t>
  </si>
  <si>
    <t>55276-00</t>
  </si>
  <si>
    <t>Ultrazvučni dupleks pregled aorte, intraabdominalnih i ilijačnih arterija i/ili donje šuplje vene i ilijačnih vena</t>
  </si>
  <si>
    <t>55278-00</t>
  </si>
  <si>
    <t>Ultrazvučni dupleks pregled renalnih i/ili visceralnih krvnih sudova</t>
  </si>
  <si>
    <t>59718-00</t>
  </si>
  <si>
    <t>Flebografija</t>
  </si>
  <si>
    <t>59903-03</t>
  </si>
  <si>
    <t>Aortografija</t>
  </si>
  <si>
    <t>90203-06</t>
  </si>
  <si>
    <t>Podešavanje defibrilatora</t>
  </si>
  <si>
    <t>90203-08</t>
  </si>
  <si>
    <t>Podešavanje endovenske elektrode za defibrilator</t>
  </si>
  <si>
    <t>90219-00</t>
  </si>
  <si>
    <t>Revizija ili relokacija kožnog džepa za pejsmejker ili defibrilator</t>
  </si>
  <si>
    <t>92037-00</t>
  </si>
  <si>
    <t>Ispiranje nazogastrične sonde</t>
  </si>
  <si>
    <t>92055-00</t>
  </si>
  <si>
    <t>Ostale konverzije srčanog ritma</t>
  </si>
  <si>
    <t>92056-00</t>
  </si>
  <si>
    <t>Posmatranje efektivnog rada srca ili krvnog protoka, neklasifikovano na drugom mestu</t>
  </si>
  <si>
    <t>92209-00</t>
  </si>
  <si>
    <t>Postupak održavanja neinvazivne ventilatorne podrške, ≤ 24 sata</t>
  </si>
  <si>
    <t>92209-01</t>
  </si>
  <si>
    <t>92209-02</t>
  </si>
  <si>
    <t>Postupak održavanja neinvazivne ventilatorne podrške, ≥ 96 sati</t>
  </si>
  <si>
    <t>92513-10</t>
  </si>
  <si>
    <t>Infiltracija lokalnog anestetika, ASA 10</t>
  </si>
  <si>
    <t>92515-29</t>
  </si>
  <si>
    <t>Sedacija, ASA 29</t>
  </si>
  <si>
    <t>92515-30</t>
  </si>
  <si>
    <t>Sedacija, ASA 30</t>
  </si>
  <si>
    <t>92515-40</t>
  </si>
  <si>
    <t>Sedacija, ASA 40</t>
  </si>
  <si>
    <t>95550-00</t>
  </si>
  <si>
    <t>Udružene zdravstvene procedure, dijetetika</t>
  </si>
  <si>
    <t>96018-00</t>
  </si>
  <si>
    <t>Procena vaskularnog sistema</t>
  </si>
  <si>
    <t>96026-00</t>
  </si>
  <si>
    <t>Procena ishrane/dnevnog unosa hrane</t>
  </si>
  <si>
    <t>96090-00</t>
  </si>
  <si>
    <t>Ostala savetovanja ili podučavanja</t>
  </si>
  <si>
    <t>96095-00</t>
  </si>
  <si>
    <t>Podrška terapeutskoj dijeti</t>
  </si>
  <si>
    <t>96196-09</t>
  </si>
  <si>
    <t>Intra-arterijsko davanje farmakološkog sredstva, drugo i neklasifikovano sredstvo</t>
  </si>
  <si>
    <t>96199-04</t>
  </si>
  <si>
    <t>Intravensko davanje farmakološkog sredstva, antidot</t>
  </si>
  <si>
    <t>96200-03</t>
  </si>
  <si>
    <t>Subkutano davanje farmakološkog sredstva, steroid</t>
  </si>
  <si>
    <t>96200-08</t>
  </si>
  <si>
    <t>Subkutano davanje farmakološkog sredstva, elektrolit</t>
  </si>
  <si>
    <t>96203-04</t>
  </si>
  <si>
    <t>Oralno davanje farmakološkog sredstva, antidot</t>
  </si>
  <si>
    <t>96203-06</t>
  </si>
  <si>
    <t>Oralno davanje farmakološkog sredstva, insulin</t>
  </si>
  <si>
    <t>96203-07</t>
  </si>
  <si>
    <t>Oralno davanje farmakološkog sredstva, hranljiva supstanca</t>
  </si>
  <si>
    <t>96203-08</t>
  </si>
  <si>
    <t>Oralno davanje farmakološkog sredstva, elektrolit</t>
  </si>
  <si>
    <t>96209-01</t>
  </si>
  <si>
    <t>Punjenje uređaja za davanje leka, trombolitičko sredstvo</t>
  </si>
  <si>
    <t>L020412</t>
  </si>
  <si>
    <t>Uzimanje biološkog materijala za mikrobiološki pregled u transportnu podlogu</t>
  </si>
  <si>
    <t>96200-04</t>
  </si>
  <si>
    <t>Subkutano davanje farmakološkog sredstva, antidot</t>
  </si>
  <si>
    <t>38368-02</t>
  </si>
  <si>
    <t>Uklanjanje permanentne endovenske elektrode pejsmejkera u levoj komori</t>
  </si>
  <si>
    <t>039336</t>
  </si>
  <si>
    <t>Procena opšteg stanja pacijenta</t>
  </si>
  <si>
    <t>039340</t>
  </si>
  <si>
    <t>Pregled CD skenera/filma</t>
  </si>
  <si>
    <t>039342</t>
  </si>
  <si>
    <t>Pregled CD MR / filma</t>
  </si>
  <si>
    <t>039348</t>
  </si>
  <si>
    <t>Procena EEG nalaza</t>
  </si>
  <si>
    <t>039350</t>
  </si>
  <si>
    <t>Procena EMNG nalaza</t>
  </si>
  <si>
    <t>039352</t>
  </si>
  <si>
    <t>Procena nalaza VEP</t>
  </si>
  <si>
    <t>039354</t>
  </si>
  <si>
    <t>Procena nalaza AEP</t>
  </si>
  <si>
    <t>039356</t>
  </si>
  <si>
    <t>Procena nalaza SEP</t>
  </si>
  <si>
    <t>039378</t>
  </si>
  <si>
    <t>Somatosenzorni evocirani potencijali</t>
  </si>
  <si>
    <t>039382</t>
  </si>
  <si>
    <t>Auditivno evocirani potencijali moždanog stabla</t>
  </si>
  <si>
    <t>11000-00</t>
  </si>
  <si>
    <t>Elektroencefalografija (EEG)</t>
  </si>
  <si>
    <t>11012-00</t>
  </si>
  <si>
    <t>Elektromiografija (EMG)</t>
  </si>
  <si>
    <t>11015-00</t>
  </si>
  <si>
    <t>Studije sprovodljivosti na 2 ili 3 nerva</t>
  </si>
  <si>
    <t>11015-01</t>
  </si>
  <si>
    <t>Studije sprovodljivosti na 2 ili 3 nerva sa elektromiografijom</t>
  </si>
  <si>
    <t>11018-00</t>
  </si>
  <si>
    <t>Studije sprovodljivosti na 4 ili više nerva</t>
  </si>
  <si>
    <t>11018-01</t>
  </si>
  <si>
    <t>Studije sprovodljivosti na 4 ili više nerva sa elektromiografijom</t>
  </si>
  <si>
    <t>11021-01</t>
  </si>
  <si>
    <t>Test repetitivne stimulacije</t>
  </si>
  <si>
    <t>11024-00</t>
  </si>
  <si>
    <t>Ispitivanje evociranih odgovora centralnog nervnog sistema, 1 ili 2 studije</t>
  </si>
  <si>
    <t>11027-00</t>
  </si>
  <si>
    <t>Ispitivanje evociranih odgovora centralnog nervnog sistema, 3 ili više studija</t>
  </si>
  <si>
    <t>11333-00</t>
  </si>
  <si>
    <t>Kalorički test čula za ravnotežu</t>
  </si>
  <si>
    <t>11336-00</t>
  </si>
  <si>
    <t>Bitermalni kalorički test čula za ravnotežu</t>
  </si>
  <si>
    <t>11339-00</t>
  </si>
  <si>
    <t>Elektronistagmografija (ENG)</t>
  </si>
  <si>
    <t>39000-00</t>
  </si>
  <si>
    <t>Lumbalna punkcija</t>
  </si>
  <si>
    <t>90020-00</t>
  </si>
  <si>
    <t>Spinalna injekcija ostalih ili kombinovanih terapeutskih supstanci</t>
  </si>
  <si>
    <t>92015-00</t>
  </si>
  <si>
    <t>Vizuelni evocirani potencijali (VEP)</t>
  </si>
  <si>
    <t>92046-00</t>
  </si>
  <si>
    <t>Zamena kanile za traheostomiju</t>
  </si>
  <si>
    <t>96008-00</t>
  </si>
  <si>
    <t>Neurološka procena</t>
  </si>
  <si>
    <t>96009-00</t>
  </si>
  <si>
    <t>Procena funkcije sluha</t>
  </si>
  <si>
    <t>96010-00</t>
  </si>
  <si>
    <t>Procena funkcije gutanja</t>
  </si>
  <si>
    <t>96019-00</t>
  </si>
  <si>
    <t>Biomehanička procena</t>
  </si>
  <si>
    <t>96024-00</t>
  </si>
  <si>
    <t>Procena potrebe za uređajem ili opremom koja služi kao pomoć</t>
  </si>
  <si>
    <t>96051-00</t>
  </si>
  <si>
    <t xml:space="preserve">Evocirani potencijali u mirovanju </t>
  </si>
  <si>
    <t>96163-00</t>
  </si>
  <si>
    <t>Pomoć u aktivnostima vezanim za samonegu/samoodržanje</t>
  </si>
  <si>
    <t>96164-00</t>
  </si>
  <si>
    <t>Pomoć u aktivnostima vezanim za održanje zdravlja</t>
  </si>
  <si>
    <t>96166-00</t>
  </si>
  <si>
    <t>Pomoć u aktivnostima vezanim za položaj tela/mobilnost/kretanje</t>
  </si>
  <si>
    <t>96197-07</t>
  </si>
  <si>
    <t>Intramuskularno davanje farmakološkog sredstva, hranljiva supstanca</t>
  </si>
  <si>
    <t>U8183204</t>
  </si>
  <si>
    <t>Vizuo-motorna procena</t>
  </si>
  <si>
    <t>U8183205</t>
  </si>
  <si>
    <t>Procena potencijalne oštrine vida</t>
  </si>
  <si>
    <t>U8183211</t>
  </si>
  <si>
    <t xml:space="preserve">Procena vidnog polja, konfrontacijom </t>
  </si>
  <si>
    <t>U8183233</t>
  </si>
  <si>
    <t>Procena funkcije ekstraokularnih mišića</t>
  </si>
  <si>
    <t>U8183235</t>
  </si>
  <si>
    <t>Procena konvergencije</t>
  </si>
  <si>
    <t>U8183239</t>
  </si>
  <si>
    <t>Procena pokreta očiju tipa tzv. glatko praćenje (posmatranog objekta)</t>
  </si>
  <si>
    <t>U8183240</t>
  </si>
  <si>
    <t>Procena pokreta očiju, sakadični - trzajni pokreti</t>
  </si>
  <si>
    <t>U8183241</t>
  </si>
  <si>
    <t>Procena pokreta očiju, konvergentno-divergentnih</t>
  </si>
  <si>
    <t>U8183242</t>
  </si>
  <si>
    <t>Procena pokreta očiju, vestibularno-okularni refleks (VOR)</t>
  </si>
  <si>
    <t>U8183243</t>
  </si>
  <si>
    <t>Procena pokreta očiju, optokinetički nistagmus (OKN)</t>
  </si>
  <si>
    <t>U8183244</t>
  </si>
  <si>
    <t>Procena pokreta očiju, održavanje fiksacije</t>
  </si>
  <si>
    <t>U8183251</t>
  </si>
  <si>
    <t>Procena diplopije</t>
  </si>
  <si>
    <t>U8183252</t>
  </si>
  <si>
    <t>Druge procene okularne pokretljivosti i binokularne funkcije</t>
  </si>
  <si>
    <t>U8183273</t>
  </si>
  <si>
    <t>Pregled/procena zenice, izgled</t>
  </si>
  <si>
    <t>U8183274</t>
  </si>
  <si>
    <t>Pregled/procena zenice, reakcije</t>
  </si>
  <si>
    <t>U8183603</t>
  </si>
  <si>
    <t>Ispitivanje sluha zvučnim viljuškama</t>
  </si>
  <si>
    <t>U8183805</t>
  </si>
  <si>
    <t>Test zamorljivosti glasa</t>
  </si>
  <si>
    <t>U8184504</t>
  </si>
  <si>
    <t>Vestibulospinalni testovi - Rombergov (Romberg), „past pointing“</t>
  </si>
  <si>
    <t>U8184505</t>
  </si>
  <si>
    <t>Test spontanog nistagmusa sa Frenzelovim naočarima i fiksacionog nistagmusa</t>
  </si>
  <si>
    <t>U8184506</t>
  </si>
  <si>
    <t xml:space="preserve">Vestibulookularni testovi: „head impulse“ i „head shaking“ test </t>
  </si>
  <si>
    <t>Procena neurološkog stanja</t>
  </si>
  <si>
    <t>11614-00</t>
  </si>
  <si>
    <t>Pregled i snimanje (sonografija) intrakranijalne arterijske cirkulacije korišćenjem transkranijalnog doplera</t>
  </si>
  <si>
    <t>96197-04</t>
  </si>
  <si>
    <t>Intramuskularno davanje farmakološkog sredstva, antidot</t>
  </si>
  <si>
    <t>38800-00</t>
  </si>
  <si>
    <t>Dijagnostička torakocenteza</t>
  </si>
  <si>
    <t>38803-00</t>
  </si>
  <si>
    <t>Terapijska torakocenteza</t>
  </si>
  <si>
    <t>Ultrazvučni dupleks pregled arterija ili bajpasa gornjih ekstremiteta, bilateralni</t>
  </si>
  <si>
    <t>96023-00</t>
  </si>
  <si>
    <t>Procena starenja</t>
  </si>
  <si>
    <t>96037-00</t>
  </si>
  <si>
    <t xml:space="preserve">Ostale procene, konsultacije ili evaluacije </t>
  </si>
  <si>
    <t>96075-00</t>
  </si>
  <si>
    <t xml:space="preserve">Savetovanje ili podučavanje o brizi o samom sebi </t>
  </si>
  <si>
    <t>96089-00</t>
  </si>
  <si>
    <t>13757-00</t>
  </si>
  <si>
    <t>Terapijska venesekcija</t>
  </si>
  <si>
    <t>30075-17</t>
  </si>
  <si>
    <t>Biopsija trbušnog zida ili pupka</t>
  </si>
  <si>
    <t>30084-00</t>
  </si>
  <si>
    <t>Perkutana biopsija koštane srži, iglom (metoda Jamašidi (Jamashidi))</t>
  </si>
  <si>
    <t>30087-00</t>
  </si>
  <si>
    <t>Aspiraciona punkcija koštane srži</t>
  </si>
  <si>
    <t>92119-00</t>
  </si>
  <si>
    <t xml:space="preserve">Uklanjanje ostalih drenažnih sistema urinarnog sistema </t>
  </si>
  <si>
    <t>96072-00</t>
  </si>
  <si>
    <t>96197-00</t>
  </si>
  <si>
    <t>Intramuskularno davanje farmakološkog sredstva, antineoplastično sredstvo</t>
  </si>
  <si>
    <t>96200-00</t>
  </si>
  <si>
    <t>Subkutano davanje farmakološkog sredstva, antineoplastično sredstvo</t>
  </si>
  <si>
    <t>Kliničko odeljenje za pulmologiju i alergologiju sa imunologijom</t>
  </si>
  <si>
    <t>Depedikulacija kosmatih delova tela</t>
  </si>
  <si>
    <t>Poligrafija</t>
  </si>
  <si>
    <t>11503-01</t>
  </si>
  <si>
    <t>Merenje snage disajnih mišića prilikom različitog volumena pluća</t>
  </si>
  <si>
    <t>11503-04</t>
  </si>
  <si>
    <t xml:space="preserve">Test opterećenja u svrhu procene respiratornog statusa </t>
  </si>
  <si>
    <t>11503-11</t>
  </si>
  <si>
    <t>Merenje difuzijskog kapaciteta pluća za ugljen-monoksid</t>
  </si>
  <si>
    <t>11503-12</t>
  </si>
  <si>
    <t>Merenje totalnog plućnog volumena</t>
  </si>
  <si>
    <t>11503-13</t>
  </si>
  <si>
    <t>Merenje disajnog ili plućnog otpora</t>
  </si>
  <si>
    <t>11503-17</t>
  </si>
  <si>
    <t>Inhalacioni provokativni test</t>
  </si>
  <si>
    <t>11506-00</t>
  </si>
  <si>
    <t>Ostala merenja respiratorne funkcije</t>
  </si>
  <si>
    <t>12000-00</t>
  </si>
  <si>
    <t>Test kožne osetljivosti sa ≤ 20 alergena</t>
  </si>
  <si>
    <t>13815-01</t>
  </si>
  <si>
    <t>Perkutana centralna venska kateterizacija</t>
  </si>
  <si>
    <t xml:space="preserve">Endotrahealna intubacija, jednolumenski tubus </t>
  </si>
  <si>
    <t>34533-00</t>
  </si>
  <si>
    <t>Izolovana perfuzija ekstremiteta</t>
  </si>
  <si>
    <t>41889-01</t>
  </si>
  <si>
    <t>Bronhoskopija kroz veštački otvor - arteficijalnu stomu</t>
  </si>
  <si>
    <t>41892-00</t>
  </si>
  <si>
    <t>Bronhoskopija sa biopsijom (rigidna)</t>
  </si>
  <si>
    <t>41898-00</t>
  </si>
  <si>
    <t>Fiberoptička bronhoskopija</t>
  </si>
  <si>
    <t>41898-01</t>
  </si>
  <si>
    <t>Fiberoptička bronhoskopija sa biopsijom</t>
  </si>
  <si>
    <t>92204-00</t>
  </si>
  <si>
    <t>Neinvazivni dijagnostički testovi, merenja ili istraživanja, neklasifikovano na drugom mestu</t>
  </si>
  <si>
    <t>Postupak održavanja neinvazivne ventilatorne podrške, &gt; 24 sati i &lt; 96 sati</t>
  </si>
  <si>
    <t>92513-20</t>
  </si>
  <si>
    <t>Infiltracija lokalnog anestetika, ASA 20</t>
  </si>
  <si>
    <t>92513-29</t>
  </si>
  <si>
    <t>Infiltracija lokalnog anestetika, ASA 29</t>
  </si>
  <si>
    <t>92513-39</t>
  </si>
  <si>
    <t>Infiltracija lokalnog anestetika, ASA 39</t>
  </si>
  <si>
    <t>Preventivno savetovanje ili podučavanje</t>
  </si>
  <si>
    <t xml:space="preserve">Drenaža respiratornog sistema, bez incizije </t>
  </si>
  <si>
    <t>L000018</t>
  </si>
  <si>
    <t xml:space="preserve">Uzorkovanje krvi (mikrouzorkovanje) </t>
  </si>
  <si>
    <t>L000075</t>
  </si>
  <si>
    <t>Acidobazni status (pH, pO2, pCO2) u krvi</t>
  </si>
  <si>
    <t>L000570</t>
  </si>
  <si>
    <t>Kalcijum u krvi/serumu/plazmi, POCT</t>
  </si>
  <si>
    <t>L000588</t>
  </si>
  <si>
    <t>Kalijum u krvi/serumu/plazmi, POCT</t>
  </si>
  <si>
    <t>L000661</t>
  </si>
  <si>
    <t>Natrijum u krvi/serumu/plazmi, POCT</t>
  </si>
  <si>
    <t>L000703</t>
  </si>
  <si>
    <t xml:space="preserve">pCO2 (parcijalni pritisak ugljen-dioksida) u krvi </t>
  </si>
  <si>
    <t>L000711</t>
  </si>
  <si>
    <t xml:space="preserve">pH krvi </t>
  </si>
  <si>
    <t>L001859</t>
  </si>
  <si>
    <t xml:space="preserve">Bikarbonati (ugljen-dioksid, ukupan) u serumu - jonselektivnom elektrodom (JSE) </t>
  </si>
  <si>
    <t>U8184900</t>
  </si>
  <si>
    <t>Bronhodilatatorni test</t>
  </si>
  <si>
    <t>U8184901</t>
  </si>
  <si>
    <t>Oksimetrija</t>
  </si>
  <si>
    <t>U8186404</t>
  </si>
  <si>
    <t>Testovi pozne preosetljivosti</t>
  </si>
  <si>
    <t>U9217901</t>
  </si>
  <si>
    <t>Desenzibilizacija na inhalacione alergene – klasička (subkutane injekcije)</t>
  </si>
  <si>
    <t>U9217902</t>
  </si>
  <si>
    <t>Desenzibilizacija na inhalacione alergene - sublingvalna ili oralna</t>
  </si>
  <si>
    <t>Odeljenje za palijativno zbrinjavanje</t>
  </si>
  <si>
    <t>96096-00</t>
  </si>
  <si>
    <t>Oralna nutritivna podrška</t>
  </si>
  <si>
    <t>96097-00</t>
  </si>
  <si>
    <t>Enteralna nutritivna podrška</t>
  </si>
  <si>
    <t>96205-02</t>
  </si>
  <si>
    <t>Neki drugi način davanja farmakološkog sredstva, anti-infektivno sredstvo</t>
  </si>
  <si>
    <t>96206-09</t>
  </si>
  <si>
    <t>Nenaznačen način davanja farmakološkog sredstva, drugo i neklasifikovano farmakološko sredstvo</t>
  </si>
  <si>
    <t>Digitalni dermoskopski pregled kože, jedna lezija</t>
  </si>
  <si>
    <t>130222</t>
  </si>
  <si>
    <t>Digitalni dermoskopski pregled kože, više lezija</t>
  </si>
  <si>
    <t>14050-00</t>
  </si>
  <si>
    <t>Terapija ostalih oblasti ultraljubičastim A zracima i psoralenima</t>
  </si>
  <si>
    <t>14050-02</t>
  </si>
  <si>
    <t>Terapija ostalih oblasti ultraljubičastim B zracima uskog spektra</t>
  </si>
  <si>
    <t>14053-00</t>
  </si>
  <si>
    <t>Terapija šake ultraljubičastim A zracima i psoralenima</t>
  </si>
  <si>
    <t>14053-01</t>
  </si>
  <si>
    <t>Terapija stopala ultraljubičastim A zracima i psoralenima</t>
  </si>
  <si>
    <t>14053-02</t>
  </si>
  <si>
    <t>Terapija šake i stopala ultraljubičastim A zracima i psoralenima</t>
  </si>
  <si>
    <t>30061-00</t>
  </si>
  <si>
    <t>Uklanjanje stranog tela iz kože i potkožnog tkiva bez incizije</t>
  </si>
  <si>
    <t>30189-00</t>
  </si>
  <si>
    <t>Uklanjanje moluske (molluscum contagiosum)</t>
  </si>
  <si>
    <t>30189-01</t>
  </si>
  <si>
    <t>Uklanjanje ostalih bradavica</t>
  </si>
  <si>
    <t>30192-00</t>
  </si>
  <si>
    <t>Ostale destrukcije lezija na koži</t>
  </si>
  <si>
    <t>30195-01</t>
  </si>
  <si>
    <t>Kiretaža lezije na koži, višestruke lezije</t>
  </si>
  <si>
    <t>30195-04</t>
  </si>
  <si>
    <t>Krioterapija lezija na koži, pojedinačna lezija</t>
  </si>
  <si>
    <t>30195-05</t>
  </si>
  <si>
    <t>Krioterapija lezija na koži, višestruke lezije</t>
  </si>
  <si>
    <t>90406-00</t>
  </si>
  <si>
    <t>Ostale procedure na muškim polnim organima</t>
  </si>
  <si>
    <t>97013-00</t>
  </si>
  <si>
    <t>Ograničeni oralni pregled</t>
  </si>
  <si>
    <t>U8182000</t>
  </si>
  <si>
    <t>Dermoskopski pregled kože, jedna lezija</t>
  </si>
  <si>
    <t>U8182001</t>
  </si>
  <si>
    <t>Dermoskopski pregled kože, više lezija</t>
  </si>
  <si>
    <t>U8182002</t>
  </si>
  <si>
    <t>Dijagnostikovanje mikoloških oboljenja Vudovom (Wood) metodom</t>
  </si>
  <si>
    <t>U8188000</t>
  </si>
  <si>
    <t>Tretman Bioptron lampom</t>
  </si>
  <si>
    <t>Zaustavljanje krvarenja</t>
  </si>
  <si>
    <t>009214</t>
  </si>
  <si>
    <t>Površinska lokalna anestezija</t>
  </si>
  <si>
    <t>30026-00</t>
  </si>
  <si>
    <t>Reparacija rane na koži i potkožnom tkivu ostalih oblasti, površinska</t>
  </si>
  <si>
    <t>30032-00</t>
  </si>
  <si>
    <t>Reparacija rane na koži i potkožnom tkivu lica ili vrata, površinska</t>
  </si>
  <si>
    <t>30058-01</t>
  </si>
  <si>
    <t>Kontrola postoperativne hemoragije, neklasifikovana na drugom mestu</t>
  </si>
  <si>
    <t>30064-00</t>
  </si>
  <si>
    <t>Uklanjanje stranog tela iz kože i potkožnog tkiva incizijom</t>
  </si>
  <si>
    <t>30075-01</t>
  </si>
  <si>
    <t>Biopsija mekog tkiva</t>
  </si>
  <si>
    <t>30075-16</t>
  </si>
  <si>
    <t>Biopsija pankreasa</t>
  </si>
  <si>
    <t>30216-00</t>
  </si>
  <si>
    <t>Aspiracija hematoma iz kože i potkožnog tkiva</t>
  </si>
  <si>
    <t>30223-00</t>
  </si>
  <si>
    <t>Incizija i drenaža hematoma kože i potkožnog tkiva</t>
  </si>
  <si>
    <t>30676-00</t>
  </si>
  <si>
    <t>Incizija pilonidalnog sinusa ili ciste</t>
  </si>
  <si>
    <t>31230-04</t>
  </si>
  <si>
    <t>Ekscizija lezije(a) na koži i potkožnom tkivu prsta šake</t>
  </si>
  <si>
    <t>31235-00</t>
  </si>
  <si>
    <t>Ekscizija lezije(a) na koži i potkožnom tkivu ostalih oblasti na glavi</t>
  </si>
  <si>
    <t>31235-01</t>
  </si>
  <si>
    <t>Ekscizija lezije(a) na koži i potkožnom tkivu vrata</t>
  </si>
  <si>
    <t>31235-02</t>
  </si>
  <si>
    <t>Ekscizija lezije(a) na koži i potkožnom tkivu šake</t>
  </si>
  <si>
    <t>31235-03</t>
  </si>
  <si>
    <t>Ekscizija lezije(a) na koži i potkožnom tkivu noge</t>
  </si>
  <si>
    <t>31235-04</t>
  </si>
  <si>
    <t>Ekscizija lezije(a) na koži i potkožnom tkivu stopala</t>
  </si>
  <si>
    <t>32132-00</t>
  </si>
  <si>
    <t>Skleroterapija hemoroida</t>
  </si>
  <si>
    <t>32174-01</t>
  </si>
  <si>
    <t>Drenaža perianalnog apscesa</t>
  </si>
  <si>
    <t>32500-01</t>
  </si>
  <si>
    <t>Višestruke injekcije u varikozne vene</t>
  </si>
  <si>
    <t>34530-01</t>
  </si>
  <si>
    <t>Uklanjanje arterijskog katetera</t>
  </si>
  <si>
    <t>38806-00</t>
  </si>
  <si>
    <t>Plasiranje drena kroz međurebarni prostor</t>
  </si>
  <si>
    <t>46516-01</t>
  </si>
  <si>
    <t>Uklanjanje nokta na prstu šake</t>
  </si>
  <si>
    <t>47906-00</t>
  </si>
  <si>
    <t>Obrada nokta na prstu stopala</t>
  </si>
  <si>
    <t>47906-01</t>
  </si>
  <si>
    <t>Uklanjanje nokta na prstu stopala</t>
  </si>
  <si>
    <t>47915-00</t>
  </si>
  <si>
    <t>Klinasta resekcija uraslog nokta na prstu stopala</t>
  </si>
  <si>
    <t>47916-00</t>
  </si>
  <si>
    <t>Parcijalna resekcija uraslog nokta na prstu stopala</t>
  </si>
  <si>
    <t>59970-00</t>
  </si>
  <si>
    <t>Angiografija, neklasifikovana na drugom mestu</t>
  </si>
  <si>
    <t>59970-03</t>
  </si>
  <si>
    <t>Periferna arteriografija</t>
  </si>
  <si>
    <t>90179-06</t>
  </si>
  <si>
    <t>Postupak održavanja traheostome</t>
  </si>
  <si>
    <t>90376-02</t>
  </si>
  <si>
    <t>Uklanjanje peritonealnog pristupnog uređaja</t>
  </si>
  <si>
    <t>90568-02</t>
  </si>
  <si>
    <t>Incizija mekog tkiva, neklasifikovana na drugom mestu</t>
  </si>
  <si>
    <t>90661-00</t>
  </si>
  <si>
    <t>Ostale incizije kože i potkožnog tkiva</t>
  </si>
  <si>
    <t>90665-00</t>
  </si>
  <si>
    <t>Obrada kože i potkožnog tkiva sa ekscizijom</t>
  </si>
  <si>
    <t>90952-00</t>
  </si>
  <si>
    <t>Incizija trbušnog zida</t>
  </si>
  <si>
    <t>92071-00</t>
  </si>
  <si>
    <t>Manuelna redukcija hernije</t>
  </si>
  <si>
    <t>92128-00</t>
  </si>
  <si>
    <t>Merenje urinarne manometrije</t>
  </si>
  <si>
    <t>92141-00</t>
  </si>
  <si>
    <t>Uklanjanje drena iz trbuha</t>
  </si>
  <si>
    <t>92513-19</t>
  </si>
  <si>
    <t xml:space="preserve">Infiltracija lokalnog anestetika, ASA 19 </t>
  </si>
  <si>
    <t>92518-01</t>
  </si>
  <si>
    <t>Intravenska post-proceduralna infuzija analgetika</t>
  </si>
  <si>
    <t>92519-19</t>
  </si>
  <si>
    <t>Intravenska regionalna anestezija, ASA 19</t>
  </si>
  <si>
    <t>96202-07</t>
  </si>
  <si>
    <t>Enteralno davanje farmakološkog sredstva, hranljiva supstanca</t>
  </si>
  <si>
    <t>L027797</t>
  </si>
  <si>
    <t>Pregled celog kolona</t>
  </si>
  <si>
    <t>L027862</t>
  </si>
  <si>
    <t>Pregled ekstrahepatičnih žučnih puteva</t>
  </si>
  <si>
    <t>L027912</t>
  </si>
  <si>
    <t>Pregled tumora omentuma odnosno peritoneuma odnosno retroperitoneuma</t>
  </si>
  <si>
    <t>U8185900</t>
  </si>
  <si>
    <t>Merenje intraabdominalnog pritiska</t>
  </si>
  <si>
    <t>31551-00</t>
  </si>
  <si>
    <t>Incizija i drenaža dojke</t>
  </si>
  <si>
    <t>96205-00</t>
  </si>
  <si>
    <t>Neki drugi način davanja farmakološkog sredstva, antineoplastično sredstvo</t>
  </si>
  <si>
    <t>46498-00</t>
  </si>
  <si>
    <t>Ekscizija gangliona tetivne ovojnice fleksora šake</t>
  </si>
  <si>
    <t>46500-00</t>
  </si>
  <si>
    <t>Ekscizija gangliona dorzalne strane ručnog zgloba</t>
  </si>
  <si>
    <t>46525-00</t>
  </si>
  <si>
    <t xml:space="preserve">Incizija i drenaža kod paronihija šake </t>
  </si>
  <si>
    <t>47009-00</t>
  </si>
  <si>
    <t>Zatvorena repozicija iščašenja ramena</t>
  </si>
  <si>
    <t>47042-00</t>
  </si>
  <si>
    <t xml:space="preserve">Zatvorena repozicija iščašenja metakarpofalangealnog zgloba </t>
  </si>
  <si>
    <t>47048-00</t>
  </si>
  <si>
    <t>Zatvorena repozicija iščašenja zgloba kuka</t>
  </si>
  <si>
    <t>47300-00</t>
  </si>
  <si>
    <t>Zatvorena repozicija preloma distalnog članka prsta na ruci</t>
  </si>
  <si>
    <t>47336-00</t>
  </si>
  <si>
    <t>Zatvorena repozicija preloma metakarpusa</t>
  </si>
  <si>
    <t>47360-00</t>
  </si>
  <si>
    <t>Imobilizacija preloma distalnog dela radijusa</t>
  </si>
  <si>
    <t>47363-00</t>
  </si>
  <si>
    <t>Zatvorena repozicija preloma distalnog dela radijusa</t>
  </si>
  <si>
    <t>47378-00</t>
  </si>
  <si>
    <t>Imobilizacija preloma tela radijusa</t>
  </si>
  <si>
    <t>47378-01</t>
  </si>
  <si>
    <t>Imobilizacija preloma tela ulne</t>
  </si>
  <si>
    <t>47381-00</t>
  </si>
  <si>
    <t>Zatvorena repozicija preloma tela radijusa</t>
  </si>
  <si>
    <t>47390-00</t>
  </si>
  <si>
    <t>Zatvorena repozicija preloma tela radijusa i ulne</t>
  </si>
  <si>
    <t>47423-00</t>
  </si>
  <si>
    <t>Imobilizacija preloma proksimalnog dela humerusa</t>
  </si>
  <si>
    <t>47444-00</t>
  </si>
  <si>
    <t>Imobilizacija preloma tela humerusa</t>
  </si>
  <si>
    <t>47453-00</t>
  </si>
  <si>
    <t>Imobilizacija preloma distalnog dela humerusa</t>
  </si>
  <si>
    <t>47456-00</t>
  </si>
  <si>
    <t>Zatvorena repozicija preloma distalnog dela humerusa</t>
  </si>
  <si>
    <t>47483-00</t>
  </si>
  <si>
    <t>Spoljašnja fiksacija preloma karlice</t>
  </si>
  <si>
    <t>47543-00</t>
  </si>
  <si>
    <t>Imobilizacija preloma medijalnog ili lateralnog kondila tibije</t>
  </si>
  <si>
    <t>47552-00</t>
  </si>
  <si>
    <t>Imobilizacija preloma medijalnog i lateralnog kondila tibije</t>
  </si>
  <si>
    <t>47555-00</t>
  </si>
  <si>
    <t>Zatvorena repozicija preloma medijalnog i lateralnog kondila tibije</t>
  </si>
  <si>
    <t>47561-00</t>
  </si>
  <si>
    <t>Imobilizacija preloma tela tibije</t>
  </si>
  <si>
    <t>47564-00</t>
  </si>
  <si>
    <t>Zatvorena repozicija preloma tela tibije</t>
  </si>
  <si>
    <t>47576-00</t>
  </si>
  <si>
    <t>Imobilizacija preloma fibule</t>
  </si>
  <si>
    <t>47579-00</t>
  </si>
  <si>
    <t>Imobilizacija preloma patele</t>
  </si>
  <si>
    <t>47594-00</t>
  </si>
  <si>
    <t>Imobilizacija preloma skočnog zgloba, neklasifikovano na drugom mestu</t>
  </si>
  <si>
    <t>47597-00</t>
  </si>
  <si>
    <t>Zatvorena repozicija preloma skočnog zgloba</t>
  </si>
  <si>
    <t>47606-00</t>
  </si>
  <si>
    <t>Imobilizacija preloma petne kosti</t>
  </si>
  <si>
    <t>47606-02</t>
  </si>
  <si>
    <t>Imobilizacija preloma talusa</t>
  </si>
  <si>
    <t>47627-00</t>
  </si>
  <si>
    <t>Imobilizacija preloma tarzusa</t>
  </si>
  <si>
    <t>47633-00</t>
  </si>
  <si>
    <t>Imobilizacija preloma metatarzusa</t>
  </si>
  <si>
    <t>47900-00</t>
  </si>
  <si>
    <t>Aspiracija koštane ciste</t>
  </si>
  <si>
    <t>47927-01</t>
  </si>
  <si>
    <t>Odstranjenje klina, zavrtnja ili žice iz femura</t>
  </si>
  <si>
    <t>47948-00</t>
  </si>
  <si>
    <t xml:space="preserve">Odstranjenje sredstva za imobilizaciju </t>
  </si>
  <si>
    <t>49558-00</t>
  </si>
  <si>
    <t>Artroskopska toaleta zgloba kolena</t>
  </si>
  <si>
    <t>49721-00</t>
  </si>
  <si>
    <t>Imobilizacija kod povreda, oboljenja i stanja Ahilove tetive</t>
  </si>
  <si>
    <t>49851-01</t>
  </si>
  <si>
    <t>Ispravljanje kandžastog prsta na nozi sa unutrašnjom fiksacijom</t>
  </si>
  <si>
    <t>50124-00</t>
  </si>
  <si>
    <t>Aspiracija zgloba ili neke druge sinovijske šupljine, neklasifikovana na drugom mestu</t>
  </si>
  <si>
    <t>50124-01</t>
  </si>
  <si>
    <t>50352-00</t>
  </si>
  <si>
    <t>Imobilizacija iščašenog zgloba kuka</t>
  </si>
  <si>
    <t>90016-00</t>
  </si>
  <si>
    <t xml:space="preserve">Ostale dijagnostičke procedure na nervima </t>
  </si>
  <si>
    <t>90545-00</t>
  </si>
  <si>
    <t>Incizija mekih tkiva šake</t>
  </si>
  <si>
    <t>90563-00</t>
  </si>
  <si>
    <t>Aspiracija mekog tkiva, neklasifikovana na drugom mestu</t>
  </si>
  <si>
    <t>90568-01</t>
  </si>
  <si>
    <t>Incizija burze, neklasifikovana na drugom mestu</t>
  </si>
  <si>
    <t>90575-00</t>
  </si>
  <si>
    <t>Ekscizija mekog tkiva, neklasifikovana na drugom mestu</t>
  </si>
  <si>
    <t>92200-00</t>
  </si>
  <si>
    <t>Uklanjanje šavova, neklasifikovanih na drugom mestu</t>
  </si>
  <si>
    <t>96091-00</t>
  </si>
  <si>
    <t xml:space="preserve">Izrada uređaja ili opreme za pomoć ili prilagođavanje </t>
  </si>
  <si>
    <t>96186-00</t>
  </si>
  <si>
    <t>Pastoralna procena</t>
  </si>
  <si>
    <t>47566-00</t>
  </si>
  <si>
    <t>Zatvorena repozicija preloma tela tibije sa unutrašnjom fiksacijom</t>
  </si>
  <si>
    <t>47516-01</t>
  </si>
  <si>
    <t>Zatvorena repozicija preloma femura</t>
  </si>
  <si>
    <t>47600-00</t>
  </si>
  <si>
    <t>Zatvorena repozicija preloma skočnog zgloba sa unutrašnjom fiksacijom razmaknuća fibule ili maleolusa</t>
  </si>
  <si>
    <t>47387-00</t>
  </si>
  <si>
    <t>Imobilizacija preloma tela radijusa i ulne</t>
  </si>
  <si>
    <t>47018-00</t>
  </si>
  <si>
    <t>Zatvorena repozicija iščašenja lakta</t>
  </si>
  <si>
    <t>36800-03</t>
  </si>
  <si>
    <t>Uklanjanje stalnog urinarnog katetera – kroz uretru (endoskopski)</t>
  </si>
  <si>
    <t>36812-00</t>
  </si>
  <si>
    <t>Cistoskopija</t>
  </si>
  <si>
    <t>37303-00</t>
  </si>
  <si>
    <t xml:space="preserve">Dilatacija stenoze uretre (bužiranje) </t>
  </si>
  <si>
    <t>55084-00</t>
  </si>
  <si>
    <t>Ultrazvučni pregled mokraćne bešike</t>
  </si>
  <si>
    <t>58715-00</t>
  </si>
  <si>
    <t>Anterogradna pijelografija</t>
  </si>
  <si>
    <t>Primena, nameštanje, prilagođavanje ili zamena pomagala ili uređaja za prilagođavanje</t>
  </si>
  <si>
    <t>96201-00</t>
  </si>
  <si>
    <t>Intrakavitarno davanje farmakološkog sredstva, antineoplastično sredstvo</t>
  </si>
  <si>
    <t>55048-00</t>
  </si>
  <si>
    <t>Ultrazvučni pregled skrotuma</t>
  </si>
  <si>
    <t>36605-00</t>
  </si>
  <si>
    <t>Plasiranje ureteralnog katetera kroz perkutanu nefrostomiju sa uklanjanjem kalkulusa</t>
  </si>
  <si>
    <t>11212-00</t>
  </si>
  <si>
    <t xml:space="preserve">Pregled očnog dna </t>
  </si>
  <si>
    <t>009251</t>
  </si>
  <si>
    <t>Serijska aplikacija koncentrovanih fluorida</t>
  </si>
  <si>
    <t>11215-00</t>
  </si>
  <si>
    <t>Fotografsko snimanje retine jednog oka</t>
  </si>
  <si>
    <t>11218-00</t>
  </si>
  <si>
    <t>Fotografsko snimanje retine oba oka</t>
  </si>
  <si>
    <t>11221-00</t>
  </si>
  <si>
    <t>Kvantitativna kompjuterizovana perimetrija, obostrana</t>
  </si>
  <si>
    <t>30052-01</t>
  </si>
  <si>
    <t>Reparacija rane na očnom kapku</t>
  </si>
  <si>
    <t>30061-02</t>
  </si>
  <si>
    <t>Uklanjanje površinskog stranog tela sa rožnjače</t>
  </si>
  <si>
    <t>30061-04</t>
  </si>
  <si>
    <t>Uklanjanje površinskog stranog tela sa konjuktive</t>
  </si>
  <si>
    <t>42503-00</t>
  </si>
  <si>
    <t>Oftalmološki pregled</t>
  </si>
  <si>
    <t>42596-00</t>
  </si>
  <si>
    <t>Incizija suzne kesice</t>
  </si>
  <si>
    <t>42617-00</t>
  </si>
  <si>
    <t>Incizija tačkica (punktuma)</t>
  </si>
  <si>
    <t>42632-02</t>
  </si>
  <si>
    <t>Reparacija laceracije konjunktive</t>
  </si>
  <si>
    <t>42668-00</t>
  </si>
  <si>
    <t>Uklanjanje šavova na rožnjači</t>
  </si>
  <si>
    <t>42740-00</t>
  </si>
  <si>
    <t>Dijagnostička aspiracija očne vodice</t>
  </si>
  <si>
    <t>42824-01</t>
  </si>
  <si>
    <t>Subkonjunktivna primena leka</t>
  </si>
  <si>
    <t>45587-01</t>
  </si>
  <si>
    <t>Lifting čela i obrva, jednostrano</t>
  </si>
  <si>
    <t>55030-00</t>
  </si>
  <si>
    <t>Ultrazvučni pregled sadržaja orbite</t>
  </si>
  <si>
    <t>90084-00</t>
  </si>
  <si>
    <t xml:space="preserve"> Incizija očnog kapka</t>
  </si>
  <si>
    <t>90089-00</t>
  </si>
  <si>
    <t>Ostale procedure na konjunktivi</t>
  </si>
  <si>
    <t>92025-00</t>
  </si>
  <si>
    <t>Ispiranje oka</t>
  </si>
  <si>
    <t>96038-00</t>
  </si>
  <si>
    <t>Merenje oštrine vida</t>
  </si>
  <si>
    <t>96042-00</t>
  </si>
  <si>
    <t xml:space="preserve">Merenje akomodacije </t>
  </si>
  <si>
    <t>96043-00</t>
  </si>
  <si>
    <t xml:space="preserve">Merenje refrakcije </t>
  </si>
  <si>
    <t>96156-00</t>
  </si>
  <si>
    <t xml:space="preserve">Terapijsko zatvaranje oka zavojem </t>
  </si>
  <si>
    <t>U8183200</t>
  </si>
  <si>
    <t>Procena oštrine vida</t>
  </si>
  <si>
    <t>U8183201</t>
  </si>
  <si>
    <t>Procena kontrastne osetljivosti</t>
  </si>
  <si>
    <t>U8183202</t>
  </si>
  <si>
    <t>Procena razlikovanja boja</t>
  </si>
  <si>
    <t>U8183207</t>
  </si>
  <si>
    <t>Druge procene funkcije vida</t>
  </si>
  <si>
    <t>U8183220</t>
  </si>
  <si>
    <t>Procena (optičkih karakteristika) trenutno korišćenih naočara</t>
  </si>
  <si>
    <t>U8183221</t>
  </si>
  <si>
    <t>Procena akomodacije, opseg, amplituda i druge vrste procene</t>
  </si>
  <si>
    <t>U8183222</t>
  </si>
  <si>
    <t>Procena akomodacije</t>
  </si>
  <si>
    <t>U8183223</t>
  </si>
  <si>
    <t>Procena akomodacije, druge vrste</t>
  </si>
  <si>
    <t>U8183224</t>
  </si>
  <si>
    <t>Procena refrakcije, objektivna, automatizovana (automatizovana refraktometrija)</t>
  </si>
  <si>
    <t>U8183225</t>
  </si>
  <si>
    <t>Procena refrakcije, objektivna, ručna (retinoskopija)</t>
  </si>
  <si>
    <t>U8183227</t>
  </si>
  <si>
    <t>Procena refrakcije, druge vrste</t>
  </si>
  <si>
    <t>U8183230</t>
  </si>
  <si>
    <t>Procena opšteg izgleda oka i adneksa</t>
  </si>
  <si>
    <t>U8183231</t>
  </si>
  <si>
    <t xml:space="preserve">Procena usklađenosti pravaca vidnih osovina između očiju </t>
  </si>
  <si>
    <t>U8183236</t>
  </si>
  <si>
    <t>Procena konvergencije, proksimalna</t>
  </si>
  <si>
    <t>U8183237</t>
  </si>
  <si>
    <t>Procena konvergencije, akomodativna</t>
  </si>
  <si>
    <t>U8183238</t>
  </si>
  <si>
    <t xml:space="preserve">Procena konvergencije, druge </t>
  </si>
  <si>
    <t>U8183245</t>
  </si>
  <si>
    <t>Procena nistagmusa</t>
  </si>
  <si>
    <t>U8183246</t>
  </si>
  <si>
    <t xml:space="preserve">Procena binokularne funkcije (retinalna korespondencija, simultana percepcija, fuzija, stereo vid,supresija) </t>
  </si>
  <si>
    <t>U8183247</t>
  </si>
  <si>
    <t>Procena binokularne funkcije, fuzija</t>
  </si>
  <si>
    <t>U8183248</t>
  </si>
  <si>
    <t>Procena binokularne funkcije, stereo vid</t>
  </si>
  <si>
    <t>U8183249</t>
  </si>
  <si>
    <t>Procena binokularne funkcije, supresija</t>
  </si>
  <si>
    <t>U8183250</t>
  </si>
  <si>
    <t>Procena binokularnog vida, simultana percepcija</t>
  </si>
  <si>
    <t>U8183260</t>
  </si>
  <si>
    <t>Pregled/procena očne duplje</t>
  </si>
  <si>
    <t>U8183261</t>
  </si>
  <si>
    <t>Pregled/procena očnog kapka</t>
  </si>
  <si>
    <t>U8183262</t>
  </si>
  <si>
    <t>Pregled/procena očne jabučice</t>
  </si>
  <si>
    <t>U8183263</t>
  </si>
  <si>
    <t>Pregled/procena suznog filma</t>
  </si>
  <si>
    <t>U8183264</t>
  </si>
  <si>
    <t>Pregled/procena prednjeg segmenta, konjunktiva</t>
  </si>
  <si>
    <t>U8183265</t>
  </si>
  <si>
    <t>Pregled/procena prednjeg segmenta, rožnjača</t>
  </si>
  <si>
    <t>U8183266</t>
  </si>
  <si>
    <t>Pregled/procena prednjeg segmenta, prednja komora</t>
  </si>
  <si>
    <t>U8183267</t>
  </si>
  <si>
    <t>Pregled/procena prednjeg segmenta, dužica</t>
  </si>
  <si>
    <t>U8183268</t>
  </si>
  <si>
    <t>Pregled/procena prednjeg segmenta, sočivo</t>
  </si>
  <si>
    <t>U8183269</t>
  </si>
  <si>
    <t>Pregled/procena prednjeg segmenta, ostalo</t>
  </si>
  <si>
    <t>U8183270</t>
  </si>
  <si>
    <t>Merenje prednjeg segmenta posebnim instrumentima, rožnjača (topografija ili aberometrija ili pahimetrija ili biomehaničke karakteristike)</t>
  </si>
  <si>
    <t>U8183271</t>
  </si>
  <si>
    <t xml:space="preserve">Pregled/procena zadnjeg segmenta </t>
  </si>
  <si>
    <t>U8183272</t>
  </si>
  <si>
    <t>Merenje/procena intra-okularnog pritiska</t>
  </si>
  <si>
    <t>U8183278</t>
  </si>
  <si>
    <t xml:space="preserve">Procenjivanje okularne fotografije, druge (npr. optička koherentna tomografija - OCT) </t>
  </si>
  <si>
    <t>U8183279</t>
  </si>
  <si>
    <t>Ultrasonografski pregled/procena, A sken</t>
  </si>
  <si>
    <t>U8183280</t>
  </si>
  <si>
    <t>Ultrasonografski pregled/procena, B sken</t>
  </si>
  <si>
    <t>U8183293</t>
  </si>
  <si>
    <t>Pregled/procena elektronistagmografija (ENG)</t>
  </si>
  <si>
    <t>U8183342</t>
  </si>
  <si>
    <t>Intervencija uz upotrebu dijagnostičkih oftamoloških lekova</t>
  </si>
  <si>
    <t>U8183343</t>
  </si>
  <si>
    <t>Intervencija uz upotrebu terapeutskih oftamoloških lekova1833</t>
  </si>
  <si>
    <t>U8183502</t>
  </si>
  <si>
    <t>Pupilometrija</t>
  </si>
  <si>
    <t>11224-00</t>
  </si>
  <si>
    <t>Kvantitativna kompjuterizovana perimetrija, jednostrana</t>
  </si>
  <si>
    <t>42740-03</t>
  </si>
  <si>
    <t>Primena terapeutskog sredstva u zadnjoj komori</t>
  </si>
  <si>
    <t>A59970-00</t>
  </si>
  <si>
    <t>009159</t>
  </si>
  <si>
    <t>Intraoralna incizija apscesa</t>
  </si>
  <si>
    <t>009170</t>
  </si>
  <si>
    <t>Primarna obrada rane sa suturom maksilofacijalne regije</t>
  </si>
  <si>
    <t>090009</t>
  </si>
  <si>
    <t>Individualni rad psihologa sa roditeljima</t>
  </si>
  <si>
    <t>11300-00</t>
  </si>
  <si>
    <t>Audiometrija, evocirani potencijali moždanog stabla</t>
  </si>
  <si>
    <t>11312-00</t>
  </si>
  <si>
    <t>Audiometrija, vazdušna i koštana sprovodljivost, standardna tehnika</t>
  </si>
  <si>
    <t>11315-01</t>
  </si>
  <si>
    <t>Govorna audiometrija: test diskriminacije reči</t>
  </si>
  <si>
    <t>11324-00</t>
  </si>
  <si>
    <t>Timpanometrija standardnim probnim tonom</t>
  </si>
  <si>
    <t>11324-01</t>
  </si>
  <si>
    <t>Timpanometrija visoko frekventnim probnim tonom</t>
  </si>
  <si>
    <t>11332-00</t>
  </si>
  <si>
    <t xml:space="preserve">Ispitivanje otoakustičke emisije izazvane klikom (TEOAE) </t>
  </si>
  <si>
    <t>11332-01</t>
  </si>
  <si>
    <t xml:space="preserve">Ispitivanje otoakustičke emisije kao produkta distorzije (DPOAE) </t>
  </si>
  <si>
    <t>11332-02</t>
  </si>
  <si>
    <t>Ostala ispitivanja otoakustičkih emisija</t>
  </si>
  <si>
    <t>260076</t>
  </si>
  <si>
    <t>Uzorkovanje i slanje materijala za laboratorijsko ispitivanje</t>
  </si>
  <si>
    <t>30052-00</t>
  </si>
  <si>
    <t>Rekonstrukcija rane spoljašnjeg uva</t>
  </si>
  <si>
    <t>30052-02</t>
  </si>
  <si>
    <t>Reparacija rane na usni</t>
  </si>
  <si>
    <t>30052-03</t>
  </si>
  <si>
    <t>Rekonstrukcija povrede – rane nosa</t>
  </si>
  <si>
    <t>30061-01</t>
  </si>
  <si>
    <t>Uklanjanje stranog tela iz farinksa bez incizije</t>
  </si>
  <si>
    <t>30075-19</t>
  </si>
  <si>
    <t>Biopsija jezika</t>
  </si>
  <si>
    <t>30075-23</t>
  </si>
  <si>
    <t>Biopsija usne šupljine</t>
  </si>
  <si>
    <t>30075-24</t>
  </si>
  <si>
    <t>Biopsija mekog nepca</t>
  </si>
  <si>
    <t>30075-25</t>
  </si>
  <si>
    <t>Biopsija tonzila ili adenoida</t>
  </si>
  <si>
    <t>30075-26</t>
  </si>
  <si>
    <t>Biopsija u farinksu</t>
  </si>
  <si>
    <t>41500-00</t>
  </si>
  <si>
    <t>Uklanjanje stranog tela iz spoljašnjeg slušnog hodnika</t>
  </si>
  <si>
    <t>41509-00</t>
  </si>
  <si>
    <t>Uklanjanje keratoze (keratosis obturans) iz spoljašnjeg slušnog kanala</t>
  </si>
  <si>
    <t>41608-00</t>
  </si>
  <si>
    <t>Stapedektomija</t>
  </si>
  <si>
    <t>41611-00</t>
  </si>
  <si>
    <t>Mobilizacija slušnih koščica</t>
  </si>
  <si>
    <t>41626-00</t>
  </si>
  <si>
    <t>Miringotomija, jednostrana</t>
  </si>
  <si>
    <t>41626-01</t>
  </si>
  <si>
    <t>Miringotomija, dvostrana</t>
  </si>
  <si>
    <t>41644-00</t>
  </si>
  <si>
    <t>Ekscizija ivice perforirane bubne opne</t>
  </si>
  <si>
    <t>41647-00</t>
  </si>
  <si>
    <t>Toaleta uva, jednostrano</t>
  </si>
  <si>
    <t>41647-01</t>
  </si>
  <si>
    <t>Toaleta uva, dvostrano</t>
  </si>
  <si>
    <t>41650-00</t>
  </si>
  <si>
    <t>Inspekcija bubne opne, jednostrano</t>
  </si>
  <si>
    <t>41650-01</t>
  </si>
  <si>
    <t>Inspekcija bubne opne, obostrano</t>
  </si>
  <si>
    <t>41653-00</t>
  </si>
  <si>
    <t>Prednja rinoskopija i/ili zadnja rinoskopija</t>
  </si>
  <si>
    <t>41653-01</t>
  </si>
  <si>
    <t>Ostale dijagnostičke procedure u nosu</t>
  </si>
  <si>
    <t>41656-00</t>
  </si>
  <si>
    <t>Hemostaza epistakse zadnjom tamponadom i/ili kauterizacijom</t>
  </si>
  <si>
    <t>41659-00</t>
  </si>
  <si>
    <t>Endonazalno uklanjanje stranog tela nosnog kavuma</t>
  </si>
  <si>
    <t>41677-00</t>
  </si>
  <si>
    <t>Hemostaza epistakse prednjom tamponadom i/ili kauterizacijom</t>
  </si>
  <si>
    <t>41683-01</t>
  </si>
  <si>
    <t>Sinehioliza u nosnim kavumima insercijom stenta</t>
  </si>
  <si>
    <t>41704-00</t>
  </si>
  <si>
    <t>Aspiracija i lavaža nazalnih sinusa kroz prirodna ušća</t>
  </si>
  <si>
    <t>41752-04</t>
  </si>
  <si>
    <t>Biopsija iz sfenoidnog sinusa</t>
  </si>
  <si>
    <t>41761-00</t>
  </si>
  <si>
    <t>Pregled nosne šupljine i/ili postnazalnog prostora sa biopsijom</t>
  </si>
  <si>
    <t>41764-00</t>
  </si>
  <si>
    <t xml:space="preserve"> Endoskopija nosa</t>
  </si>
  <si>
    <t>41764-01</t>
  </si>
  <si>
    <t>Sinusokopija</t>
  </si>
  <si>
    <t>41764-02</t>
  </si>
  <si>
    <t>Fiberoptički pregled farinksa</t>
  </si>
  <si>
    <t>41764-03</t>
  </si>
  <si>
    <t>Fiberoptička laringoskopija</t>
  </si>
  <si>
    <t>41807-00</t>
  </si>
  <si>
    <t>Incizija i drenaža peritonzilarnog apscesa</t>
  </si>
  <si>
    <t>41816-00</t>
  </si>
  <si>
    <t>Rigidna ezofagoskopija</t>
  </si>
  <si>
    <t>41849-00</t>
  </si>
  <si>
    <t>Laringoskopija</t>
  </si>
  <si>
    <t>41855-00</t>
  </si>
  <si>
    <t>Mikrolaringoskopija</t>
  </si>
  <si>
    <t>45831-00</t>
  </si>
  <si>
    <t>Ekscizija papilarne hiperplazije na nepcu</t>
  </si>
  <si>
    <t>90111-00</t>
  </si>
  <si>
    <t>Ostale procedure na spoljašnjem uvu</t>
  </si>
  <si>
    <t>90119-00</t>
  </si>
  <si>
    <t>Otoskopija</t>
  </si>
  <si>
    <t>92027-00</t>
  </si>
  <si>
    <t xml:space="preserve"> Tamponada spoljašnjeg slušnog kanala </t>
  </si>
  <si>
    <t>92029-00</t>
  </si>
  <si>
    <t>Lavaža nosnica</t>
  </si>
  <si>
    <t>92030-00</t>
  </si>
  <si>
    <t>Retamponada nosa</t>
  </si>
  <si>
    <t>92031-00</t>
  </si>
  <si>
    <t>Detamponada nosa</t>
  </si>
  <si>
    <t>92513-99</t>
  </si>
  <si>
    <t>Infiltracija lokalnog anestetika, ASA 99</t>
  </si>
  <si>
    <t>95550-05</t>
  </si>
  <si>
    <t>Udružene zdravstvene procedure, patologija govora</t>
  </si>
  <si>
    <t>95550-06</t>
  </si>
  <si>
    <t>Udružene zdravstvene procedure, audiologija</t>
  </si>
  <si>
    <t>96001-00</t>
  </si>
  <si>
    <t>Obuka psiholoških veština</t>
  </si>
  <si>
    <t>96011-00</t>
  </si>
  <si>
    <t>Procena glasa</t>
  </si>
  <si>
    <t>96012-00</t>
  </si>
  <si>
    <t>Procena govora</t>
  </si>
  <si>
    <t>96013-00</t>
  </si>
  <si>
    <t>Procena rečitosti</t>
  </si>
  <si>
    <t>96014-00</t>
  </si>
  <si>
    <t>Procena jezičkih sposobnosti</t>
  </si>
  <si>
    <t>96031-00</t>
  </si>
  <si>
    <t>Procena roditeljskih veština</t>
  </si>
  <si>
    <t>96052-00</t>
  </si>
  <si>
    <t xml:space="preserve">Prag akustičkog refleksa </t>
  </si>
  <si>
    <t>96053-00</t>
  </si>
  <si>
    <t xml:space="preserve">Test opadanja akustičkog refleksa </t>
  </si>
  <si>
    <t>96064-00</t>
  </si>
  <si>
    <t>Ostali testovi vestibularnog aparata</t>
  </si>
  <si>
    <t>96068-00</t>
  </si>
  <si>
    <t>96070-00</t>
  </si>
  <si>
    <t xml:space="preserve">Savetovanje ili podučavanje o glasu, govoru, rečitosti ili jeziku </t>
  </si>
  <si>
    <t>96071-00</t>
  </si>
  <si>
    <t>96079-00</t>
  </si>
  <si>
    <t xml:space="preserve">Situaciono/profesionalno savetovanje ili podučavanje </t>
  </si>
  <si>
    <t>96085-00</t>
  </si>
  <si>
    <t>Savetovanje zbog žalosti/smrti</t>
  </si>
  <si>
    <t>Podučavanje o pravima i mogućnostima pacijenta</t>
  </si>
  <si>
    <t>96101-00</t>
  </si>
  <si>
    <t>Kognitivna bihejvioralna terapija</t>
  </si>
  <si>
    <t>96102-00</t>
  </si>
  <si>
    <t>Sistemska terapija</t>
  </si>
  <si>
    <t>96110-00</t>
  </si>
  <si>
    <t>Uvežbavanje veština u aktivnostima povezanim sa učenjem</t>
  </si>
  <si>
    <t>96112-00</t>
  </si>
  <si>
    <t xml:space="preserve">Uvežbavanje veština u aktivnostima povezanim sa senzornom /senzo-motornom/senzo-neuralnom funkcijom </t>
  </si>
  <si>
    <t>96113-00</t>
  </si>
  <si>
    <t>Uvežbavanje veština u aktivnostima povezanim sa pamćenjem, orjentacijom, percepcijom ili pažnjom</t>
  </si>
  <si>
    <t>96129-00</t>
  </si>
  <si>
    <t>Terapija celog tela vežbanjem</t>
  </si>
  <si>
    <t>96130-00</t>
  </si>
  <si>
    <t>96132-00</t>
  </si>
  <si>
    <t>Uvežbavanje veština u vezi za sluhom</t>
  </si>
  <si>
    <t>96134-00</t>
  </si>
  <si>
    <t>96135-00</t>
  </si>
  <si>
    <t xml:space="preserve">Uvežbavanje veština govora </t>
  </si>
  <si>
    <t>96136-00</t>
  </si>
  <si>
    <t>Uvežbavanje veština tečnog govora</t>
  </si>
  <si>
    <t>96137-00</t>
  </si>
  <si>
    <t xml:space="preserve">Uvežbavanje jezičkih veština </t>
  </si>
  <si>
    <t>96140-00</t>
  </si>
  <si>
    <t>Obuka veština u aktivnostima koje se odnose na brigu o sebi/ samoodržanje</t>
  </si>
  <si>
    <t>96142-00</t>
  </si>
  <si>
    <t xml:space="preserve">Uvežbavanje veština korišćenja uređaja ili opreme za pomoć </t>
  </si>
  <si>
    <t>96145-00</t>
  </si>
  <si>
    <t>Obuka veština u tehnika roditeljstva</t>
  </si>
  <si>
    <t>96148-00</t>
  </si>
  <si>
    <t>Terapija igrom/razonodom/rekreacijom</t>
  </si>
  <si>
    <t>96169-00</t>
  </si>
  <si>
    <t>Pomoć u aktivnostima vezanim za roditeljstvo</t>
  </si>
  <si>
    <t>96175-00</t>
  </si>
  <si>
    <t>Mentalna/bihejvioralna procena</t>
  </si>
  <si>
    <t>96184-00</t>
  </si>
  <si>
    <t>Testiranje razvoja</t>
  </si>
  <si>
    <t>96185-00</t>
  </si>
  <si>
    <t>Suportativna psihoterapija, neklasifikovana na drugom mestu</t>
  </si>
  <si>
    <t>97011-00</t>
  </si>
  <si>
    <t>Sveobuhvatni oralni pregled</t>
  </si>
  <si>
    <t>L008953</t>
  </si>
  <si>
    <t>Celokupni hemijski pregled, relativna gustina i sediment urina na automatu</t>
  </si>
  <si>
    <t>L020787</t>
  </si>
  <si>
    <t>Uzimanje materijala (nazofaringealni bris, saliva i dr.) u cilju dokazivanja virusnog Ag SARS – CoV-2</t>
  </si>
  <si>
    <t>U8183335</t>
  </si>
  <si>
    <t>Rehabilitacija, neurološki poremećaji</t>
  </si>
  <si>
    <t>U8183601</t>
  </si>
  <si>
    <t>Procentualni gubitak sluha po Fauleru (Fowler)</t>
  </si>
  <si>
    <t>U8183802</t>
  </si>
  <si>
    <t>Videoendomikrostroboskopija</t>
  </si>
  <si>
    <t>U8183803</t>
  </si>
  <si>
    <t>Ispitivanje govornog statusa i glasa baterijom testova</t>
  </si>
  <si>
    <t>U8184502</t>
  </si>
  <si>
    <t>Pozicionirajući test</t>
  </si>
  <si>
    <t>U8187401</t>
  </si>
  <si>
    <t>Rehabilitacija rinolalija</t>
  </si>
  <si>
    <t>U8187403</t>
  </si>
  <si>
    <t xml:space="preserve"> Fonijatrijske vežbe – vežbe disanja</t>
  </si>
  <si>
    <t>U8187404</t>
  </si>
  <si>
    <t xml:space="preserve"> Fonijatrijske vežbe – vežbe relaksacije</t>
  </si>
  <si>
    <t>U8187405</t>
  </si>
  <si>
    <t xml:space="preserve"> Fonijatrijske vežbe – vežbe postavljanja glasa</t>
  </si>
  <si>
    <t>U8187406</t>
  </si>
  <si>
    <t>Vežbe fonacije</t>
  </si>
  <si>
    <t>U8187407</t>
  </si>
  <si>
    <t>Vežbe artikulacije</t>
  </si>
  <si>
    <t>U8187408</t>
  </si>
  <si>
    <t>Artikulacioni tretman</t>
  </si>
  <si>
    <t>U8187409</t>
  </si>
  <si>
    <t>Korekcioni tretman poremećaja govora</t>
  </si>
  <si>
    <t>U8187413</t>
  </si>
  <si>
    <t>Uputstvo za rad i savet roditeljima deteta oštećenog glasa</t>
  </si>
  <si>
    <t>U8188704</t>
  </si>
  <si>
    <t>Aspiracija sekreta iz nosa metodom po Precu (Proetz)</t>
  </si>
  <si>
    <t>U8188705</t>
  </si>
  <si>
    <t>Produvavanje timpanofaringealne tube - Policer (Politzer)</t>
  </si>
  <si>
    <t>U8188706</t>
  </si>
  <si>
    <t>Kauterizacija proširenih vena nosnog kavuma</t>
  </si>
  <si>
    <t>U9011801</t>
  </si>
  <si>
    <t>Instilacija leka kroz bubnu opnu u bubnu duplju</t>
  </si>
  <si>
    <t>U9011802</t>
  </si>
  <si>
    <t>Repozicioni manevar za lečenje benignog paroksizmalnog vertiga</t>
  </si>
  <si>
    <t>U9601201</t>
  </si>
  <si>
    <t xml:space="preserve">Defektološka anamneza i observacija </t>
  </si>
  <si>
    <t>U9601202</t>
  </si>
  <si>
    <t>Kontrolni pregled logopeda</t>
  </si>
  <si>
    <t>U8188702</t>
  </si>
  <si>
    <t>Aplikacija leka u nos</t>
  </si>
  <si>
    <t>92513-90</t>
  </si>
  <si>
    <t>Infiltracija lokalnog anestetika, ASA 90</t>
  </si>
  <si>
    <t>92519-99</t>
  </si>
  <si>
    <t>Intravenska regionalna anestezija, ASA 99</t>
  </si>
  <si>
    <t>92032-00</t>
  </si>
  <si>
    <t>Uklanjanje stranog tela iz grkljana, bez incizije</t>
  </si>
  <si>
    <t>96206-02</t>
  </si>
  <si>
    <t>Nenaznačen način davanja farmakološkog sredstva, anti-infektivno sredstvo</t>
  </si>
  <si>
    <t>009243</t>
  </si>
  <si>
    <t>Kiretaža oralne sluzokože</t>
  </si>
  <si>
    <t>130207</t>
  </si>
  <si>
    <t>Uzimanje materijala sa kože i vidljivih sluzokoža za mikrološki, bakteriološki i citološki pregled</t>
  </si>
  <si>
    <t>13203-00</t>
  </si>
  <si>
    <t>Folikulometrija sa verifikacijom ovulacije</t>
  </si>
  <si>
    <t>16512-00</t>
  </si>
  <si>
    <t>Skidanje konca serklaža</t>
  </si>
  <si>
    <t>16514-01</t>
  </si>
  <si>
    <t>Eksterni CTG monitoring fetusa</t>
  </si>
  <si>
    <t>16571-00</t>
  </si>
  <si>
    <t>Sutura rupture grlića materice nakon porođaja</t>
  </si>
  <si>
    <t>16600-00</t>
  </si>
  <si>
    <t>Dijagnostička amniocenteza</t>
  </si>
  <si>
    <t>16603-00</t>
  </si>
  <si>
    <t xml:space="preserve">Biopsija horionskih čupica </t>
  </si>
  <si>
    <t>16606-00</t>
  </si>
  <si>
    <t>Kordocenteza</t>
  </si>
  <si>
    <t>16621-00</t>
  </si>
  <si>
    <t>Amnioinfuzija</t>
  </si>
  <si>
    <t>22065-00</t>
  </si>
  <si>
    <t>Terapija hladnoćom</t>
  </si>
  <si>
    <t>35500-00</t>
  </si>
  <si>
    <t>Ginekološki pregled</t>
  </si>
  <si>
    <t>35503-00</t>
  </si>
  <si>
    <t>Ubacivanje intrauterinog uređaja (IUD)</t>
  </si>
  <si>
    <t>35506-02</t>
  </si>
  <si>
    <t>Uklanjanje intrauterinog uređaja</t>
  </si>
  <si>
    <t>35507-00</t>
  </si>
  <si>
    <t xml:space="preserve">Destrukcija lezija vagine </t>
  </si>
  <si>
    <t>35507-01</t>
  </si>
  <si>
    <t>Destrukcija bradavica vulve</t>
  </si>
  <si>
    <t>35513-00</t>
  </si>
  <si>
    <t>Lečenje ciste Bartolinijeve žlezde</t>
  </si>
  <si>
    <t>35520-00</t>
  </si>
  <si>
    <t xml:space="preserve">Lečenje apscesa Bartolinijeve žlezde </t>
  </si>
  <si>
    <t>35539-03</t>
  </si>
  <si>
    <t>Biopsija vagine</t>
  </si>
  <si>
    <t>35611-00</t>
  </si>
  <si>
    <t>Polipektomija grlića materice</t>
  </si>
  <si>
    <t>35614-00</t>
  </si>
  <si>
    <t>Kolposkopija</t>
  </si>
  <si>
    <t>35615-00</t>
  </si>
  <si>
    <t>Biopsija vulve</t>
  </si>
  <si>
    <t>35620-00</t>
  </si>
  <si>
    <t>Biopsija endometrija</t>
  </si>
  <si>
    <t>35640-00</t>
  </si>
  <si>
    <t xml:space="preserve">Dilatacija cervikalnog kanala i kiretaža materice </t>
  </si>
  <si>
    <t>35640-01</t>
  </si>
  <si>
    <t>Kiretaža materice bez dilatacije cervikalnog kanala</t>
  </si>
  <si>
    <t>35640-02</t>
  </si>
  <si>
    <t>Dilatacija grlića materice</t>
  </si>
  <si>
    <t>35640-03</t>
  </si>
  <si>
    <t xml:space="preserve">Sukciona kiretaža materice </t>
  </si>
  <si>
    <t>35643-03</t>
  </si>
  <si>
    <t xml:space="preserve">Dilatacija i evakuacija sadržaja materice </t>
  </si>
  <si>
    <t>35759-00</t>
  </si>
  <si>
    <t>Kontrola postoperativnog krvarenja nakon ginekološkog operativnog zahvata</t>
  </si>
  <si>
    <t>55070-00</t>
  </si>
  <si>
    <t>Ultrazvučni pregled dojke, unilateralan</t>
  </si>
  <si>
    <t>55700-00</t>
  </si>
  <si>
    <t>Ultrazvučni pregled zbog detekcije abnormalnosti fetusa</t>
  </si>
  <si>
    <t>55700-01</t>
  </si>
  <si>
    <t>Ultrazvučni pregled zbog merenja rasta fetusa</t>
  </si>
  <si>
    <t>55700-02</t>
  </si>
  <si>
    <t>Ultrazvučni pregled abdomena ili pelvisa zbog ostalih stanja povezanih sa trudnoćom</t>
  </si>
  <si>
    <t>55729-01</t>
  </si>
  <si>
    <t>Ultrazvučni dupleks pregled umbilikalne arterije</t>
  </si>
  <si>
    <t>55731-00</t>
  </si>
  <si>
    <t>Ultrazvučni pregled ženskog pelvisa</t>
  </si>
  <si>
    <t>59712-00</t>
  </si>
  <si>
    <t>Histerosalpingografija</t>
  </si>
  <si>
    <t>90446-00</t>
  </si>
  <si>
    <t>Ostale incizije na vulvi i perineumu (kod vulvarnih adhezija i apscesa različite etiologije)</t>
  </si>
  <si>
    <t>90460-00</t>
  </si>
  <si>
    <t>Amnioskopija</t>
  </si>
  <si>
    <t>90461-00</t>
  </si>
  <si>
    <t>Indukcija pobačaja intraamnionskom injekcijom</t>
  </si>
  <si>
    <t>90462-00</t>
  </si>
  <si>
    <t>Indukcija pobačaja prostaglandinskom vaginaletom</t>
  </si>
  <si>
    <t>90465-00</t>
  </si>
  <si>
    <t>Indukcija porođaja oksitocinom</t>
  </si>
  <si>
    <t>90465-01</t>
  </si>
  <si>
    <t>Indukcija porođaja prostaglandinom</t>
  </si>
  <si>
    <t>90466-00</t>
  </si>
  <si>
    <t>Aktivno vođenje porođaja primenom lekova</t>
  </si>
  <si>
    <t>90466-01</t>
  </si>
  <si>
    <t>Aktivno vođenje porođaja akušerskim intervencijama</t>
  </si>
  <si>
    <t>90466-02</t>
  </si>
  <si>
    <t>Vođenje porođaja medikamentnim i akušerskim intervencijama</t>
  </si>
  <si>
    <t>90467-00</t>
  </si>
  <si>
    <t>Spontani porođaj kod temenog položaja</t>
  </si>
  <si>
    <t>90469-00</t>
  </si>
  <si>
    <t>Dovršavanje porođaja vakuum ekstrakcijom</t>
  </si>
  <si>
    <t>90469-01</t>
  </si>
  <si>
    <t>Neuspelo završavanje porođaja vakuum ekstrakcijom</t>
  </si>
  <si>
    <t>90470-01</t>
  </si>
  <si>
    <t>Karlični porođaj uz ručnu pomoć</t>
  </si>
  <si>
    <t>90470-03</t>
  </si>
  <si>
    <t>Ekstrakcija ploda za karlicu</t>
  </si>
  <si>
    <t>90471-02</t>
  </si>
  <si>
    <t>Unutrašnji okret ploda</t>
  </si>
  <si>
    <t>90482-00</t>
  </si>
  <si>
    <t>Manuelna ekstrakcija posteljice</t>
  </si>
  <si>
    <t>90483-00</t>
  </si>
  <si>
    <t xml:space="preserve">Postpartalna manuelna revizija materične šupljine </t>
  </si>
  <si>
    <t>90721-00</t>
  </si>
  <si>
    <t>Manuelni pregled dojke</t>
  </si>
  <si>
    <t>92066-00</t>
  </si>
  <si>
    <t>Plasiranje cevi u rektum</t>
  </si>
  <si>
    <t>92104-00</t>
  </si>
  <si>
    <t>Vaginalna štrajfna</t>
  </si>
  <si>
    <t>92107-00</t>
  </si>
  <si>
    <t>Plasiranje ostalih vaginalnih pesara</t>
  </si>
  <si>
    <t>92109-00</t>
  </si>
  <si>
    <t>Zamena ostalih vaginalnih pesara</t>
  </si>
  <si>
    <t>92112-00</t>
  </si>
  <si>
    <t>Uklanjanje štrajfne vagine ili vulve</t>
  </si>
  <si>
    <t>92114-00</t>
  </si>
  <si>
    <t>Uklanjanje ostalih vaginalnih pesara</t>
  </si>
  <si>
    <t>92130-00</t>
  </si>
  <si>
    <t>Papanikolau (PAP) test</t>
  </si>
  <si>
    <t>92173-00</t>
  </si>
  <si>
    <t>Pasivna imunizacija sa Rh(D) imunoglobulinom</t>
  </si>
  <si>
    <t>L029454</t>
  </si>
  <si>
    <t>Eksfolijativna citologija tkiva reproduktivnih organa žene - neautomatizovana priprema i neautomatizovano bojenje</t>
  </si>
  <si>
    <t>92110-00</t>
  </si>
  <si>
    <t>Zamena štrajfne ili drena vagine ili vulve</t>
  </si>
  <si>
    <t>16501-00</t>
  </si>
  <si>
    <t>Spoljni okret ploda</t>
  </si>
  <si>
    <t>90465-05</t>
  </si>
  <si>
    <t>Medikamentna i hirurška indukcija porođaja</t>
  </si>
  <si>
    <t>35506-00</t>
  </si>
  <si>
    <t>Zamena intrauterinog uloška (IUD)</t>
  </si>
  <si>
    <t xml:space="preserve">Odeljenje neonatologija </t>
  </si>
  <si>
    <t>13300-00</t>
  </si>
  <si>
    <t>Kateterizacija/kanilacija ostalih vena novorođenčeta</t>
  </si>
  <si>
    <t>13300-01</t>
  </si>
  <si>
    <t>Kateterizacija/kanilacija preko skalpa kod novorođenčeta</t>
  </si>
  <si>
    <t>13300-02</t>
  </si>
  <si>
    <t>Umbilikalna venska kateterizacija/kanilacija kod novorođenčeta</t>
  </si>
  <si>
    <t>13312-00</t>
  </si>
  <si>
    <t xml:space="preserve">Vađenje krvi novorođenčeta u dijagnostičke svrhe </t>
  </si>
  <si>
    <t>43948-00</t>
  </si>
  <si>
    <t>Ekscizija umbilikalnog granuloma</t>
  </si>
  <si>
    <t>55028-00</t>
  </si>
  <si>
    <t>Ultrazvučni pregled glave</t>
  </si>
  <si>
    <t>55816-00</t>
  </si>
  <si>
    <t>Ultrazvučni pregled kuka</t>
  </si>
  <si>
    <t>90677-00</t>
  </si>
  <si>
    <t>Ostale procedure fototerapije, na koži</t>
  </si>
  <si>
    <t>90908-00</t>
  </si>
  <si>
    <t>Ultrazvučni pregled ostalih oblasti</t>
  </si>
  <si>
    <t>92145-00</t>
  </si>
  <si>
    <t xml:space="preserve">Vakcinacija protiv tuberkuloze </t>
  </si>
  <si>
    <t>92148-00</t>
  </si>
  <si>
    <t>Davanje toksoida tetanusa</t>
  </si>
  <si>
    <t>92168-00</t>
  </si>
  <si>
    <t>Vakcinacija protiv hepatitisa B</t>
  </si>
  <si>
    <t>92176-00</t>
  </si>
  <si>
    <t>Pasivna imunizacija hepatitis B imunoglobulinom</t>
  </si>
  <si>
    <t>92203-00</t>
  </si>
  <si>
    <t>Ekstrakcija mleka iz dojke u laktaciji</t>
  </si>
  <si>
    <t>96209-07</t>
  </si>
  <si>
    <t>Punjenje uređaja za davanje leka, hranljiva supstanca</t>
  </si>
  <si>
    <t>96209-08</t>
  </si>
  <si>
    <t>Punjenje uređaja za davanje leka, elektrolit</t>
  </si>
  <si>
    <t>U9200101</t>
  </si>
  <si>
    <t>Pregled novorođenčeta</t>
  </si>
  <si>
    <t>13306-00</t>
  </si>
  <si>
    <t>Transfuzija radi zamene krvi kod novorođenčeta</t>
  </si>
  <si>
    <t>BOLNICA ZA PEDIJATRIJU "DR OLGA POPOVIĆ – DEDIJER"</t>
  </si>
  <si>
    <t>009245</t>
  </si>
  <si>
    <t>Eliminacija iritacija oralne sluzokože</t>
  </si>
  <si>
    <t>L002766</t>
  </si>
  <si>
    <t>Hloridi u serumu - jon-selektivnom elektrodom (JSE)</t>
  </si>
  <si>
    <t>L003780</t>
  </si>
  <si>
    <t>Kalijum u serumu - jon-selektivnom elektrodom (JSE)</t>
  </si>
  <si>
    <t>L004879</t>
  </si>
  <si>
    <t>Natrijum u serumu, jon-selektivnom elektrodom (JSE)</t>
  </si>
  <si>
    <t>BOLNICA ZA PSIHIJATRIJU</t>
  </si>
  <si>
    <t>Ispitivanje neposrednog pamćenja - vizuelno, auditivno</t>
  </si>
  <si>
    <t>Ispitivanje odloženog pamćenja - vizuelno, auditivno</t>
  </si>
  <si>
    <t>Ispitivanje koncentracije pažnje (tenacitet)</t>
  </si>
  <si>
    <t>Ispitivanje fleksibilnosti pažnje (vigilitet)</t>
  </si>
  <si>
    <t>090003</t>
  </si>
  <si>
    <t>Grupna psihoterapija - po jednoj seansi</t>
  </si>
  <si>
    <t>090042</t>
  </si>
  <si>
    <t>Grupna socioterapija</t>
  </si>
  <si>
    <t>95550-02</t>
  </si>
  <si>
    <t>Udružene zdravstvene procedure, radna terapija</t>
  </si>
  <si>
    <t>Savetovanje ili podučavanje o propisanim/samoizabranim lekovima</t>
  </si>
  <si>
    <t>96073-00</t>
  </si>
  <si>
    <t>Savetovanje ili podučavanje o štetnosti supstanci koje uzrokuju zavisnost</t>
  </si>
  <si>
    <t>96074-00</t>
  </si>
  <si>
    <t>Savetovanje ili podučavanje o zavisnosti o kockanju i klađenju</t>
  </si>
  <si>
    <t>96086-00</t>
  </si>
  <si>
    <t>Drugo psihosocijalno savetovanje</t>
  </si>
  <si>
    <t>96176-00</t>
  </si>
  <si>
    <t>Bihejvioralna terapija</t>
  </si>
  <si>
    <t>96182-00</t>
  </si>
  <si>
    <t>Biblioterapija</t>
  </si>
  <si>
    <t>Ambulantno kontinuirano EKG snimanje</t>
  </si>
  <si>
    <t>30010-00</t>
  </si>
  <si>
    <t>Previjanje opekotine, manje od 10% površine tela je previjeno</t>
  </si>
  <si>
    <t>37604-06</t>
  </si>
  <si>
    <t>Incizija testisa</t>
  </si>
  <si>
    <t>47036-00</t>
  </si>
  <si>
    <t>Zatvorena repozicija iščašenja interfalangealnog zgloba šake</t>
  </si>
  <si>
    <t>47057-00</t>
  </si>
  <si>
    <t>Zatvorena repozicija iščašenja patele</t>
  </si>
  <si>
    <t>47063-00</t>
  </si>
  <si>
    <t>Zatvorena repozicija iščašenja skočnog zgloba</t>
  </si>
  <si>
    <t>47303-00</t>
  </si>
  <si>
    <t>Zatvorena repozicija unutarzglobnog preloma distalnog članka prsta na ruci</t>
  </si>
  <si>
    <t>47315-00</t>
  </si>
  <si>
    <t>Zatvorena repozicija unutarzglobnog preloma srednjeg članka prsta na ruci</t>
  </si>
  <si>
    <t>47339-00</t>
  </si>
  <si>
    <t>Zatvorena repozicija intra-artikularnog preloma metakarpusa</t>
  </si>
  <si>
    <t>47348-00</t>
  </si>
  <si>
    <t>Zatvorena repozicija preloma karpusa</t>
  </si>
  <si>
    <t>47354-00</t>
  </si>
  <si>
    <t>Zatvorena repozicija preloma skafoidne kosti</t>
  </si>
  <si>
    <t>47360-01</t>
  </si>
  <si>
    <t>Imobilizacija preloma distalnog dela ulne</t>
  </si>
  <si>
    <t>47363-01</t>
  </si>
  <si>
    <t>Zatvorena repozicija preloma distalnog dela ulne</t>
  </si>
  <si>
    <t>47385-00</t>
  </si>
  <si>
    <t>Zatvorena repozicija preloma tela radijusa sa iščašenjem</t>
  </si>
  <si>
    <t>47396-00</t>
  </si>
  <si>
    <t>Zatvorena repozicija preloma olekranona</t>
  </si>
  <si>
    <t>47405-00</t>
  </si>
  <si>
    <t>Zatvorena repozicija preloma glave ili vrata radijusa</t>
  </si>
  <si>
    <t>47426-00</t>
  </si>
  <si>
    <t>Zatvorena repozicija preloma proksimalnog dela humerusa</t>
  </si>
  <si>
    <t>47447-00</t>
  </si>
  <si>
    <t>Zatvorena repozicija preloma tela humerusa</t>
  </si>
  <si>
    <t>47462-00</t>
  </si>
  <si>
    <t xml:space="preserve"> Zatvorena repozicija preloma ključne kosti</t>
  </si>
  <si>
    <t>47471-00</t>
  </si>
  <si>
    <t>Imobilizacija preloma rebra</t>
  </si>
  <si>
    <t>47546-00</t>
  </si>
  <si>
    <t>Zatvorena repozicija preloma medijalnog ili lateralnog kondila tibije</t>
  </si>
  <si>
    <t>47567-00</t>
  </si>
  <si>
    <t>Zatvorena repozicija unutarzglobnog preloma tela tibije</t>
  </si>
  <si>
    <t>47612-06</t>
  </si>
  <si>
    <t>Zatvorena repozicija unutarzglobnog preloma talusa</t>
  </si>
  <si>
    <t>47621-00</t>
  </si>
  <si>
    <t>Zatvorena repozicija preloma tarzometatarzalnog zgloba</t>
  </si>
  <si>
    <t>47672-00</t>
  </si>
  <si>
    <t>Zatvorena repozicija preloma članka prsta na nozi, osim palca na nozi</t>
  </si>
  <si>
    <t>47912-00</t>
  </si>
  <si>
    <t>Incizija stopala zbog paronihije</t>
  </si>
  <si>
    <t>49557-01</t>
  </si>
  <si>
    <t>Artroskopska biopsija kolena</t>
  </si>
  <si>
    <t>92076-00</t>
  </si>
  <si>
    <t xml:space="preserve">Uklanjanje impaktiranog fecesa </t>
  </si>
  <si>
    <t>92162-00</t>
  </si>
  <si>
    <t xml:space="preserve"> Primena tetanusnog antitoksina</t>
  </si>
  <si>
    <t xml:space="preserve">Služba za anesteziju sa reanimacijom </t>
  </si>
  <si>
    <t>009215</t>
  </si>
  <si>
    <t>Infiltraciona anestezija</t>
  </si>
  <si>
    <t>18216-00</t>
  </si>
  <si>
    <t>Epiduralna infuzija lokalnog anestetika</t>
  </si>
  <si>
    <t>41880-00</t>
  </si>
  <si>
    <t>Perkutana traheostomija</t>
  </si>
  <si>
    <t>92035-01</t>
  </si>
  <si>
    <t>Kontinuirana ventilacija negativnim pritiskom [KVNP]</t>
  </si>
  <si>
    <t>92500-00</t>
  </si>
  <si>
    <t>Rutinska preoperativna anesteziološka procena</t>
  </si>
  <si>
    <t>92500-02</t>
  </si>
  <si>
    <t>Hitna preoperativna anesteziološka procena</t>
  </si>
  <si>
    <t>92506-19</t>
  </si>
  <si>
    <t>Neuroaksijalna blokada tokom trudova, ASA 19</t>
  </si>
  <si>
    <t>92507-10</t>
  </si>
  <si>
    <t>Neuroaksijalna blokada tokom trudova i porođaja, ASA 10</t>
  </si>
  <si>
    <t>92507-19</t>
  </si>
  <si>
    <t>Neuroaksijalna blokada tokom trudova i porođaja, ASA 19</t>
  </si>
  <si>
    <t>92507-20</t>
  </si>
  <si>
    <t>Neuroaksijalna blokada tokom trudova i porođaja, ASA 20</t>
  </si>
  <si>
    <t>92508-10</t>
  </si>
  <si>
    <t xml:space="preserve">Neuraksijalna blokada, ASA 10 </t>
  </si>
  <si>
    <t>92508-19</t>
  </si>
  <si>
    <t>Neuraksijalna blokada, ASA 19</t>
  </si>
  <si>
    <t>92508-20</t>
  </si>
  <si>
    <t>Neuraksijalna blokada, ASA 20</t>
  </si>
  <si>
    <t>92508-29</t>
  </si>
  <si>
    <t>Neuraksijalna blokada, ASA 29</t>
  </si>
  <si>
    <t>92508-30</t>
  </si>
  <si>
    <t>Neuraksijalna blokada, ASA 30</t>
  </si>
  <si>
    <t>92508-39</t>
  </si>
  <si>
    <t>Neuraksijalna blokada, ASA 39</t>
  </si>
  <si>
    <t>92509-10</t>
  </si>
  <si>
    <t>Regionalna blokada, nerva glave ili vrata, ASA 10</t>
  </si>
  <si>
    <t>92509-19</t>
  </si>
  <si>
    <t>Regionalna blokada, nerva glave ili vrata, ASA 19</t>
  </si>
  <si>
    <t>92509-20</t>
  </si>
  <si>
    <t>Regionalna blokada, nerva glave ili vrata, ASA 20</t>
  </si>
  <si>
    <t>92509-29</t>
  </si>
  <si>
    <t>Regionalna blokada, nerva glave ili vrata, ASA 29</t>
  </si>
  <si>
    <t>92509-30</t>
  </si>
  <si>
    <t>Regionalna blokada, nerva glave ili vrata, ASA 30</t>
  </si>
  <si>
    <t>92509-39</t>
  </si>
  <si>
    <t>Regionalna blokada, nerva glave ili vrata, ASA 39</t>
  </si>
  <si>
    <t>92513-30</t>
  </si>
  <si>
    <t xml:space="preserve">Infiltracija lokalnog anestetika, ASA 30 </t>
  </si>
  <si>
    <t>92514-10</t>
  </si>
  <si>
    <t>Opšta anestezija, ASA 10</t>
  </si>
  <si>
    <t>92514-19</t>
  </si>
  <si>
    <t>Opšta anestezija, ASA 19</t>
  </si>
  <si>
    <t>92514-20</t>
  </si>
  <si>
    <t>Opšta anestezija, ASA 20</t>
  </si>
  <si>
    <t>92514-29</t>
  </si>
  <si>
    <t>Opšta anestezija, ASA 29</t>
  </si>
  <si>
    <t>92514-30</t>
  </si>
  <si>
    <t>Opšta anestezija, ASA 30</t>
  </si>
  <si>
    <t>92514-39</t>
  </si>
  <si>
    <t>Opšta anestezija, ASA 39</t>
  </si>
  <si>
    <t>92514-40</t>
  </si>
  <si>
    <t>Opšta anestezija, ASA 40</t>
  </si>
  <si>
    <t>92514-49</t>
  </si>
  <si>
    <t>Opšta anestezija, ASA 49</t>
  </si>
  <si>
    <t>92514-50</t>
  </si>
  <si>
    <t>Opšta anestezija, ASA 50</t>
  </si>
  <si>
    <t>92515-10</t>
  </si>
  <si>
    <t>Sedacija, ASA 10</t>
  </si>
  <si>
    <t>92515-19</t>
  </si>
  <si>
    <t>Sedacija, ASA 19</t>
  </si>
  <si>
    <t>92515-20</t>
  </si>
  <si>
    <t>Sedacija, ASA 20</t>
  </si>
  <si>
    <t>92515-39</t>
  </si>
  <si>
    <t>Sedacija, ASA 39</t>
  </si>
  <si>
    <t>92515-49</t>
  </si>
  <si>
    <t>Sedacija, ASA 49</t>
  </si>
  <si>
    <t>92516-00</t>
  </si>
  <si>
    <t>Menadžment neuraksijalne blokade</t>
  </si>
  <si>
    <t>L001867</t>
  </si>
  <si>
    <t>Bikarbonati (ugljen-dioksid, ukupan) u serumu - spektrofotometrijom</t>
  </si>
  <si>
    <t>92513-40</t>
  </si>
  <si>
    <t>Infiltracija lokalnog anestetika, ASA 40</t>
  </si>
  <si>
    <t>92507-29</t>
  </si>
  <si>
    <t>Neuroaksijalna blokada tokom trudova i poro?aja, ASA 29</t>
  </si>
  <si>
    <t>92513-49</t>
  </si>
  <si>
    <t>Infiltracija lokalnog anestetika, ASA 49</t>
  </si>
  <si>
    <t>92506-10</t>
  </si>
  <si>
    <t>Neuroaksijalna blokada tokom trudova, ASA 10</t>
  </si>
  <si>
    <t>92506-20</t>
  </si>
  <si>
    <t>Neuroaksijalna blokada tokom trudova, ASA 20</t>
  </si>
  <si>
    <t>92506-29</t>
  </si>
  <si>
    <t>Neuroaksijalna blokada tokom trudova, ASA 29</t>
  </si>
  <si>
    <t>13319-00</t>
  </si>
  <si>
    <t>Centralna venska kateterizacija kod novorođenčeta</t>
  </si>
  <si>
    <t>92519-10</t>
  </si>
  <si>
    <t>Intravenska regionalna anestezija, ASA 10</t>
  </si>
  <si>
    <t>39323-00</t>
  </si>
  <si>
    <t>Ostale perkutane neurotomije radiofrekvencijom</t>
  </si>
  <si>
    <t>18216-31</t>
  </si>
  <si>
    <t>Spinalna injekcija lokalnog anestetika</t>
  </si>
  <si>
    <t xml:space="preserve">Služba za fizikalnu medicinu i rehabilitaciju </t>
  </si>
  <si>
    <t>Subakvalni ultrazvuk</t>
  </si>
  <si>
    <t>Nylinov (Nullin) stepenik</t>
  </si>
  <si>
    <t>600011</t>
  </si>
  <si>
    <t>Elektrostimulacija *</t>
  </si>
  <si>
    <t>600012</t>
  </si>
  <si>
    <t>Interferentne struje</t>
  </si>
  <si>
    <t>600015</t>
  </si>
  <si>
    <t>Stabilna galvanizacija</t>
  </si>
  <si>
    <t>600016</t>
  </si>
  <si>
    <t>Dijadinamičke struje</t>
  </si>
  <si>
    <t>600022</t>
  </si>
  <si>
    <t>Sonoforeza</t>
  </si>
  <si>
    <t>600023</t>
  </si>
  <si>
    <t>Elektromagnetno polje</t>
  </si>
  <si>
    <t>600112</t>
  </si>
  <si>
    <t>Aktivne vežbe sa pomagalima</t>
  </si>
  <si>
    <t>600114</t>
  </si>
  <si>
    <t>Korektivne vežbe pred ogledalom</t>
  </si>
  <si>
    <t>600115</t>
  </si>
  <si>
    <t>Obuka zaštitnim pokretima i položajima tela kod diskopatičara</t>
  </si>
  <si>
    <t>600120</t>
  </si>
  <si>
    <t>Aktivne segmentne vežbe sa otporom</t>
  </si>
  <si>
    <t>600122</t>
  </si>
  <si>
    <t>Pasivne segmentne vežbe</t>
  </si>
  <si>
    <t>600173</t>
  </si>
  <si>
    <t>Vežbe pacijenata sa paraplegijom ili hemiplegijom</t>
  </si>
  <si>
    <t>600312</t>
  </si>
  <si>
    <t>Hod po ravnom</t>
  </si>
  <si>
    <t>600348</t>
  </si>
  <si>
    <t>Elektroforeza leka</t>
  </si>
  <si>
    <t>600803</t>
  </si>
  <si>
    <t>Individualni rad sa gerijatrijskim ortopedskim bolesnicima</t>
  </si>
  <si>
    <t>92178-00</t>
  </si>
  <si>
    <t>Terapija toplotom</t>
  </si>
  <si>
    <t>96114-00</t>
  </si>
  <si>
    <t>Uvežbavanje veština u aktivnostima povezanim sa izvršnim veštinama</t>
  </si>
  <si>
    <t>96118-00</t>
  </si>
  <si>
    <t>Terapija ramenog zgloba vežbanjem</t>
  </si>
  <si>
    <t>96119-00</t>
  </si>
  <si>
    <t xml:space="preserve"> Terapija grudnih ili trbušnih mišića vežbanjem</t>
  </si>
  <si>
    <t>96120-00</t>
  </si>
  <si>
    <t>Terapija mišića leđa ili vrata vežbanjem</t>
  </si>
  <si>
    <t>96121-00</t>
  </si>
  <si>
    <t>Terapija mišića ruku vežbanjem</t>
  </si>
  <si>
    <t>96122-00</t>
  </si>
  <si>
    <t xml:space="preserve"> Terapija lakatnog zgloba vežbanjem </t>
  </si>
  <si>
    <t>96123-00</t>
  </si>
  <si>
    <t>Terapija mišića ruku, ručnog zgloba ili zglobova prstiju vežbanjem</t>
  </si>
  <si>
    <t>96124-00</t>
  </si>
  <si>
    <t>Terapija zgloba kuka vežbanjem</t>
  </si>
  <si>
    <t>96126-00</t>
  </si>
  <si>
    <t>Terapija mišića nogu vežbanjem</t>
  </si>
  <si>
    <t>96127-00</t>
  </si>
  <si>
    <t xml:space="preserve">Terapija zgloba kolena vežbanjem </t>
  </si>
  <si>
    <t>96128-00</t>
  </si>
  <si>
    <t>Terapija mišića stopala, nožnog zgloba ili zglobova prstiju vežbanjem</t>
  </si>
  <si>
    <t>96131-00</t>
  </si>
  <si>
    <t xml:space="preserve">Uvežbavanje veština u aktivnostima povezanim sa premeštanjem </t>
  </si>
  <si>
    <t>96138-00</t>
  </si>
  <si>
    <t xml:space="preserve"> Vežbe disanja u lečenju bolesti respiratornog sistema </t>
  </si>
  <si>
    <t>96139-00</t>
  </si>
  <si>
    <t>Terapija kardiorespiratornog/kardiovaskularnog sistema vežbanjem</t>
  </si>
  <si>
    <t>96154-00</t>
  </si>
  <si>
    <t>Terapijski ultrazvuk</t>
  </si>
  <si>
    <t>96155-00</t>
  </si>
  <si>
    <t xml:space="preserve"> Terapija stimulacijom, neklasifikovana na drugom mestu</t>
  </si>
  <si>
    <t>61302-00</t>
  </si>
  <si>
    <t>Ispitivanje miokardijalne perfuzije u stresu</t>
  </si>
  <si>
    <t>Služba  radiološke dijagnostike</t>
  </si>
  <si>
    <t>30440-00</t>
  </si>
  <si>
    <t>Perkutana transhepatička holangiografija</t>
  </si>
  <si>
    <t>35303-06</t>
  </si>
  <si>
    <t>Perkutana transluminalna angioplastika balonom</t>
  </si>
  <si>
    <t>35309-06</t>
  </si>
  <si>
    <t>Perkutanatransluminalna angioplastika balonom sa stentom,jedan stent</t>
  </si>
  <si>
    <t>35309-07</t>
  </si>
  <si>
    <t>Perkutanatransluminalna angioplastika balonom sa stentom,više stentova</t>
  </si>
  <si>
    <t>35321-10</t>
  </si>
  <si>
    <t>Transkateterska embolizacija ostalih krvnih sudova</t>
  </si>
  <si>
    <t>58936-00</t>
  </si>
  <si>
    <t>Holangiografija sa infuzijom kontrastnog sredstva</t>
  </si>
  <si>
    <t>59970-04</t>
  </si>
  <si>
    <t>Ostale arteriografije</t>
  </si>
  <si>
    <t>60048-00</t>
  </si>
  <si>
    <t>Digitalno suptrakciona angiografija donjih ekstremiteta, tri ili manje nizova prikupljanja podataka, jednostrana</t>
  </si>
  <si>
    <t>60051-00</t>
  </si>
  <si>
    <t>Digitalno suptrakciona angiografija donjih ekstremiteta, od četiri do šest nizova prikupljanja podataka, jednostrana</t>
  </si>
  <si>
    <t>60051-01</t>
  </si>
  <si>
    <t>Digitalno suptrakciona angiografija donjih ekstremiteta, od četiri do šest nizova prikupljanja podataka, obostrana</t>
  </si>
  <si>
    <t>90724-00</t>
  </si>
  <si>
    <t>Stereotaksična lokalizacija na dojkama</t>
  </si>
  <si>
    <t>КБЦ "ЗВЕЗДАРА" РУКОВОДСТВО</t>
  </si>
  <si>
    <t>КЛИН. ЗА ИНТЕРНЕ БОЛ. - УКУПНО</t>
  </si>
  <si>
    <t>ИНТ.КЛИН.РУКОВОДСТ.-општи посло.</t>
  </si>
  <si>
    <t>Клин.оде.за инт.мед.са интензи. негом</t>
  </si>
  <si>
    <t>Клин. оде. за нефро. и метабо. пореме. са дијализом "Проф.др Василије Јовановић"</t>
  </si>
  <si>
    <t>Клин. одељење за гастроенте- рологију и хепатологију</t>
  </si>
  <si>
    <t>Клин. одељење за ендокрино. дијабетес и бол. метаболизма</t>
  </si>
  <si>
    <t>Клин. одељење за кардиоваскуларне болести</t>
  </si>
  <si>
    <t>Клин. одељење за неурологију</t>
  </si>
  <si>
    <t>Клин. одељење за геријатрију</t>
  </si>
  <si>
    <t>Клин. одељење за хематологију и онкологију</t>
  </si>
  <si>
    <t>Клин. одељење за пулмологију, алергологију са имунологијом</t>
  </si>
  <si>
    <t>Клин. одељење за дерматологију</t>
  </si>
  <si>
    <t xml:space="preserve">Оде.за палијативно збрињава. </t>
  </si>
  <si>
    <t>КЛИН ЗА ХИРУР."НИКОЛА СПАСИЋ"-УКУПНО</t>
  </si>
  <si>
    <t>ХИРУР.КЛИН.РУКОВОД.-општи посло.</t>
  </si>
  <si>
    <t>Клин. одељење за хирургију</t>
  </si>
  <si>
    <t>Клин. одељење за ортопед.са траумато.</t>
  </si>
  <si>
    <t>Клин. одељење за урологију</t>
  </si>
  <si>
    <t>КЛИНИКА ЗА ОЧНЕ БОЛЕСТИ "Проф.др Иван Станковић"</t>
  </si>
  <si>
    <t>КЛИНИКА ЗА УВО, ГРЛО И НОС</t>
  </si>
  <si>
    <t>БОЛНИЦА ЗА ГИНЕКОЛОГИЈУ И АКУШЕРСТВО - УКУПНО</t>
  </si>
  <si>
    <t>Акушерско одељење</t>
  </si>
  <si>
    <t>Гинеколошко одељење</t>
  </si>
  <si>
    <t>Одељење неонатологије</t>
  </si>
  <si>
    <t>БОЛНИЦА ЗА ПЕДИЈАТРИЈУ "Др Олга Поповић Дедијер"</t>
  </si>
  <si>
    <t>БОЛНИЦА ЗА ПСИХИЈАТРИЈУ</t>
  </si>
  <si>
    <t>дневна болница</t>
  </si>
  <si>
    <t>Клиничко одељење за нефрологију и метаболичке поремећаје са дијализом "Проф. др Василије Јовановић"</t>
  </si>
  <si>
    <t>Клиничко одељење за гастроентерологију и хепатологију</t>
  </si>
  <si>
    <t>Клиничко одељење за ендокринологију, дијабетес и болести метаболизма</t>
  </si>
  <si>
    <t>Клиничко одељење за кардиоваскуларне болести</t>
  </si>
  <si>
    <t>Клиничко одељење за неурологију</t>
  </si>
  <si>
    <t>Клиничко одељење за геријатрију</t>
  </si>
  <si>
    <t>Клиничко одељење за хематологију и онкологију</t>
  </si>
  <si>
    <t>Клиничко одељење за пулмологију, алергологију са имунологијом</t>
  </si>
  <si>
    <t xml:space="preserve">Одељење за дерматовенерологију                      </t>
  </si>
  <si>
    <t>Клиничко одељење за хирургију</t>
  </si>
  <si>
    <t>Клиничко одељење за ортопедију</t>
  </si>
  <si>
    <t>Клиничко одељењ за урологију</t>
  </si>
  <si>
    <t>Клиника за уво, грло, нос</t>
  </si>
  <si>
    <t>Болница за гинекологију и акушерство</t>
  </si>
  <si>
    <t>Болница за педијатрију</t>
  </si>
  <si>
    <t>Служба за физикалну медицину и рехабилитацију</t>
  </si>
  <si>
    <t>Укупно А8-А23</t>
  </si>
  <si>
    <t>Болница за психијатрију</t>
  </si>
  <si>
    <t>Служба за радиологију</t>
  </si>
  <si>
    <t>Клиника за офталмологију</t>
  </si>
  <si>
    <t>Служба за ургентну медицину са спец. полик.</t>
  </si>
  <si>
    <t>Одељење за санитарно-хигијенски надзор и одељење за управљањем медицинским одпадом</t>
  </si>
  <si>
    <t>Одељење безбедност на раду</t>
  </si>
  <si>
    <t>Одељење за превенцију и контролу  болничких инфекција</t>
  </si>
  <si>
    <t>Отварање историје болести</t>
  </si>
  <si>
    <t>Служба за здравствену негу</t>
  </si>
  <si>
    <t>Управа КБЦ"Звездара"</t>
  </si>
  <si>
    <t>Интерна клиника</t>
  </si>
  <si>
    <t>Клиника за хирургију</t>
  </si>
  <si>
    <t>Клиника за очне болести</t>
  </si>
  <si>
    <t>Клиника за уво,грло и нос</t>
  </si>
  <si>
    <t xml:space="preserve">Болница за гинекологију </t>
  </si>
  <si>
    <t xml:space="preserve">Болница за педијатрију </t>
  </si>
  <si>
    <t>Служба за ургентну медицину</t>
  </si>
  <si>
    <t>Служба за правне,економско и техн. послове</t>
  </si>
  <si>
    <t>Служба заједничких мед.послова</t>
  </si>
  <si>
    <t>dijaliza</t>
  </si>
  <si>
    <t>normativ</t>
  </si>
  <si>
    <t>КЛИНИКА ЗА ИНТЕРНЕ БОЛЕСТИ</t>
  </si>
  <si>
    <t>КЛИНИШКО ОДЕЉЕЊЕ ЗА ГАСТРОЕНТЕРОЛО-ГИЈУ И ХЕПАТОЛОГИЈУ</t>
  </si>
  <si>
    <t>КЛИНИШКО ОДЕЉЕЊЕ ЗА ЕНДОКРИНОЛОГИЈУ ДИЈАБЕТ. И БОЛЕСТИ МЕТАБОЛИЗМА</t>
  </si>
  <si>
    <t>КЛИНИШКО ОДЕЉЕЊЕ ЗА КАРДИОВАС- КУЛАРНЕ БОЛЕСТИ</t>
  </si>
  <si>
    <t>КЛИНИШКО ОДЕЉЕЊЕ ЗА НЕУРОЛОГИЈУ</t>
  </si>
  <si>
    <t>КЛИНИШКО ОДЕЉЕЊЕ ЗА ГЕРИЈАТРИЈУ</t>
  </si>
  <si>
    <t>КЛИНИШКО ОДЕЉЕЊЕ ЗА ХЕМАТОЛОГИЈУ И ОНКОЛОГИЈУ</t>
  </si>
  <si>
    <t>КЛИНИШКО ОДЕЉЕЊЕ ЗА ПУЛМОЛОГИЈУ, АЛЕРГОЛОГИЈУ СА ИМУНОЛОГИЈОМ</t>
  </si>
  <si>
    <t>КЛИНИЧКО ОДЕЉЕЊЕ ЗА ПАЛИЈАТИВНО ЗБРИЊАВАЊЕ</t>
  </si>
  <si>
    <t>КЛИН. ЗА ХИРУРГИЈУ "НИКОЛА СПАСИЋ"</t>
  </si>
  <si>
    <t xml:space="preserve">КЛИНИЧКО ОДЕЉЕЊЕ ЗА ХИРУРГИЈУ </t>
  </si>
  <si>
    <t>КЛИНИЧКО ОДЕЉЕЊЕ ЗА ТРАУМАТОЛОГИЈУ СА ОРТОПЕДИЈОМ</t>
  </si>
  <si>
    <t>КЛИНИЧКО ОДЕЉЕЊЕ ЗА УРОЛОГИЈУ</t>
  </si>
  <si>
    <t>БОЛНИЦА ЗА ГИНЕКОЛОГИЈУ И АКУШЕРСТВО</t>
  </si>
  <si>
    <t>АКУШЕРСКО ОДЕЉЕЊЕ</t>
  </si>
  <si>
    <t>ГИНЕКОЛОШКО ОДЕЉЕЊЕ</t>
  </si>
  <si>
    <t>ОДЕЉЕЊЕ НЕОНАТОЛОГИЈЕ - ** није ушла у укупан збир</t>
  </si>
  <si>
    <t>БОЛНИЦА ЗА ПЕДИЈАТРИЈУ "Др Олга Дедијер"</t>
  </si>
  <si>
    <t>КЛИН. ОДЕЉЕЊЕ ЗА НЕФРОЛОГИЈУ И МЕТАБОЛ. ПОРЕМЕ. СА ДИЈАЛИЗОМ "Проф.др Василије Јовановић"</t>
  </si>
  <si>
    <t>Болница за педијатрију "Др Олга Поповић - Дедијер"</t>
  </si>
  <si>
    <t>Клиника за уво, грло и нос</t>
  </si>
  <si>
    <t xml:space="preserve">Oдељење за дерматовенерологију                      </t>
  </si>
  <si>
    <t>Клиничко одељење за трауматологију са ортопедијом</t>
  </si>
  <si>
    <t>Клиничко одељење за очне болести "Проф.др Иван Станковић"</t>
  </si>
  <si>
    <t>Клиника за ухо, грло, нос *</t>
  </si>
  <si>
    <t>Болница за педијатрију "Др Олга Поповић- Дедијер"*</t>
  </si>
  <si>
    <t>Дијализа</t>
  </si>
  <si>
    <t xml:space="preserve">Клиничко одељење за хирургију </t>
  </si>
  <si>
    <t>Клиничко одељење за урологију</t>
  </si>
  <si>
    <t xml:space="preserve">КЛИНИКА ЗА ОЧНЕ БОЛЕСТИ "Проф. др Иван Станковић" </t>
  </si>
  <si>
    <t>L01BC02</t>
  </si>
  <si>
    <t>FLUOROURACIL TEVA inj. 1x50mg/ml</t>
  </si>
  <si>
    <t>boč</t>
  </si>
  <si>
    <t>1x50mg/ml</t>
  </si>
  <si>
    <t>L01BC01</t>
  </si>
  <si>
    <t xml:space="preserve">ALEXAN EBEWE amp 1x1000mg/20ml </t>
  </si>
  <si>
    <t>amp</t>
  </si>
  <si>
    <t>1x1000mg/20ml</t>
  </si>
  <si>
    <t>ALEXAN EBEWE inj/inf 1x500mg/10ml</t>
  </si>
  <si>
    <t xml:space="preserve"> inj/inf</t>
  </si>
  <si>
    <t>1x500mg/10ml</t>
  </si>
  <si>
    <t>ALEXAN amp 1X100mg/5ml</t>
  </si>
  <si>
    <t xml:space="preserve"> 1x100mg/5ml</t>
  </si>
  <si>
    <t>N004226</t>
  </si>
  <si>
    <t xml:space="preserve">KORABINamp amp 1x1000mg/20ml </t>
  </si>
  <si>
    <t>L01XE01</t>
  </si>
  <si>
    <t>ALVOTINIB (MEAXIN) 100mg</t>
  </si>
  <si>
    <t>tbl</t>
  </si>
  <si>
    <t>100mg</t>
  </si>
  <si>
    <t>ALVOTINIB 400mg</t>
  </si>
  <si>
    <t>400mg</t>
  </si>
  <si>
    <t>GLIMATIN 30X400mg</t>
  </si>
  <si>
    <t>GLIMATIN 60X100mg</t>
  </si>
  <si>
    <t>MEAXIN 120X100mg</t>
  </si>
  <si>
    <t>N002220</t>
  </si>
  <si>
    <t>L01AA03</t>
  </si>
  <si>
    <t>ALKERAN  tbl  25x2mg  GSK</t>
  </si>
  <si>
    <t xml:space="preserve"> tbl </t>
  </si>
  <si>
    <t xml:space="preserve">25x2mg  </t>
  </si>
  <si>
    <t>N002212</t>
  </si>
  <si>
    <t>L01AA02</t>
  </si>
  <si>
    <t>LEUKERAN  tbl  25x2mg  GSK</t>
  </si>
  <si>
    <t>L01DC01</t>
  </si>
  <si>
    <t xml:space="preserve">BLEOCIN-S amp 1x15mg  </t>
  </si>
  <si>
    <t xml:space="preserve">1x15mg </t>
  </si>
  <si>
    <t>L01XA02</t>
  </si>
  <si>
    <t>CARBOPLASIN inf. 1x450mg/45ml</t>
  </si>
  <si>
    <t>1x450mg/45ml</t>
  </si>
  <si>
    <t>L01BB05</t>
  </si>
  <si>
    <t>FLUDARABINE PLIVA 1x2ml</t>
  </si>
  <si>
    <t>1x50mg/2ml</t>
  </si>
  <si>
    <t>FLUDARABINE EBEWE 1x2ml</t>
  </si>
  <si>
    <t>L01XA01</t>
  </si>
  <si>
    <t>SINPLATIN inf 1x10mg/10ml</t>
  </si>
  <si>
    <t>1x10mg/10ml</t>
  </si>
  <si>
    <t>SINPLATIN amp  1x50mg/50ml</t>
  </si>
  <si>
    <t xml:space="preserve"> 1x50mg/50ml</t>
  </si>
  <si>
    <t>CISPLATIN inf. 1x50mg/50ml</t>
  </si>
  <si>
    <t>inf</t>
  </si>
  <si>
    <t>CISPLATIN EBEWE inf. 50mg/100ml</t>
  </si>
  <si>
    <t>1x50mg/100ml</t>
  </si>
  <si>
    <t>L01CA02</t>
  </si>
  <si>
    <t>VINCRISTINE PFIZER inj./inf. 5x1mg/ml</t>
  </si>
  <si>
    <t>5x1mg/ml</t>
  </si>
  <si>
    <t xml:space="preserve">VINCRISTIN amp 1x1mg/10ml   </t>
  </si>
  <si>
    <t>1x1mg/10ml</t>
  </si>
  <si>
    <t>N003848</t>
  </si>
  <si>
    <t>L01CA01</t>
  </si>
  <si>
    <t>VINBLASTIN inj. 10mg/5ml</t>
  </si>
  <si>
    <t>10mg/5ml</t>
  </si>
  <si>
    <t xml:space="preserve">VINBLASTIN inj 1x10mg </t>
  </si>
  <si>
    <t>SINDOVIN amp 1x1mg, SindanPharma</t>
  </si>
  <si>
    <t>1x1mg</t>
  </si>
  <si>
    <t>L01AA01</t>
  </si>
  <si>
    <t>ENDOXAN amp 1x500 mg</t>
  </si>
  <si>
    <t>1x500 mg</t>
  </si>
  <si>
    <t>ENDOXAN amp 1x1g</t>
  </si>
  <si>
    <t xml:space="preserve"> 1x1g</t>
  </si>
  <si>
    <t>L01AX04</t>
  </si>
  <si>
    <t>DAKARBAZIN amp 10x100mg</t>
  </si>
  <si>
    <t>10x100mg</t>
  </si>
  <si>
    <t>DAKARBAZIN amp 10x200mg</t>
  </si>
  <si>
    <t>10x200mg</t>
  </si>
  <si>
    <t>DAKARBAZIN amp 10x500mg</t>
  </si>
  <si>
    <t>10x500mg</t>
  </si>
  <si>
    <t>L01CB01</t>
  </si>
  <si>
    <t>ETOPOSID EBEWE 1x100mg/5ml</t>
  </si>
  <si>
    <t>1x100mg/5ml</t>
  </si>
  <si>
    <t>ETOPOSID TEVA 1x100mg/5ml</t>
  </si>
  <si>
    <t>SINTOPOZIDE inf 1x100mg/5ml</t>
  </si>
  <si>
    <t>LEUKERAN tbl 25x2mg  Glaxo</t>
  </si>
  <si>
    <t xml:space="preserve">25x2mg </t>
  </si>
  <si>
    <t>L01DB01</t>
  </si>
  <si>
    <t>DOXORUBICIN TEVA amp 1x10mg</t>
  </si>
  <si>
    <t>1x10mg</t>
  </si>
  <si>
    <t>DOXORUBICIN  EBEWE amp 1x10mg</t>
  </si>
  <si>
    <t>1x10mg/5ml</t>
  </si>
  <si>
    <t>DOXORUBICIN TEVA amp 1x50mg</t>
  </si>
  <si>
    <t>1x50mg</t>
  </si>
  <si>
    <t>DOXORUBICIN  EBEWE amp 1x50mg</t>
  </si>
  <si>
    <t>1x50mg/25ml</t>
  </si>
  <si>
    <t>SINDROXOCIN inj 1x50mg</t>
  </si>
  <si>
    <t>SINDROXOCIN inj 1x10mg</t>
  </si>
  <si>
    <t xml:space="preserve">CYTOSAR amp 1x100mg/5 ml  </t>
  </si>
  <si>
    <t xml:space="preserve">1x100mg/5 ml </t>
  </si>
  <si>
    <t>CYTOSAR inj 1x500mg/10ml</t>
  </si>
  <si>
    <t>CYTOSAR inj 1x1000g</t>
  </si>
  <si>
    <t xml:space="preserve">1x1000mg  </t>
  </si>
  <si>
    <t>L01AA06</t>
  </si>
  <si>
    <t>HOLOXAN inj 1x1g</t>
  </si>
  <si>
    <t>1x1g</t>
  </si>
  <si>
    <t>L01XX05</t>
  </si>
  <si>
    <t>LITALIR caps 100x500mg</t>
  </si>
  <si>
    <t>boc</t>
  </si>
  <si>
    <t>100x500mg</t>
  </si>
  <si>
    <t>L01BA01</t>
  </si>
  <si>
    <t xml:space="preserve">METHOTREXATE PFIZER  amp 5x50mg/2 ml  </t>
  </si>
  <si>
    <t xml:space="preserve"> 5x50mg/2 ml </t>
  </si>
  <si>
    <t>L04AX03</t>
  </si>
  <si>
    <t>METHOTREXAT  tbl 50x2.5mg</t>
  </si>
  <si>
    <t xml:space="preserve">50x2,5mg </t>
  </si>
  <si>
    <t>L01DB07</t>
  </si>
  <si>
    <t xml:space="preserve">MITOXANTRON inj 1x20mg/10ml </t>
  </si>
  <si>
    <t>inj</t>
  </si>
  <si>
    <t>20mg/10ml</t>
  </si>
  <si>
    <t>L02AE04</t>
  </si>
  <si>
    <t xml:space="preserve">DIPHERELINE  inj 1x3,75mg  </t>
  </si>
  <si>
    <t xml:space="preserve">1x3,75mg </t>
  </si>
  <si>
    <t>DIPHERELINE inj. 1X11,25mg</t>
  </si>
  <si>
    <t>1X11,25mg</t>
  </si>
  <si>
    <t>DIPHERELINE inj. 1X 22,5mg</t>
  </si>
  <si>
    <t>1X225mg</t>
  </si>
  <si>
    <t>L02AE03</t>
  </si>
  <si>
    <t xml:space="preserve">ZOLADEX LA implant 1x10.8mg </t>
  </si>
  <si>
    <t xml:space="preserve"> 1x10.8mg</t>
  </si>
  <si>
    <t>L02AE02</t>
  </si>
  <si>
    <t>LUPRON inj 1x11,25 mg</t>
  </si>
  <si>
    <t>1x11,25 mg</t>
  </si>
  <si>
    <t>ELIGARD inj 1x45mg</t>
  </si>
  <si>
    <t xml:space="preserve"> 1x45mg</t>
  </si>
  <si>
    <t>LUTRATE DEPO inj 1x22,5mg</t>
  </si>
  <si>
    <t xml:space="preserve"> 1x22.5mg</t>
  </si>
  <si>
    <t>N003608</t>
  </si>
  <si>
    <t>L01XA03</t>
  </si>
  <si>
    <t xml:space="preserve">ONCOTICE Soj BCG 1x12,5ml </t>
  </si>
  <si>
    <t xml:space="preserve"> 1x12,5mg </t>
  </si>
  <si>
    <t>N002527</t>
  </si>
  <si>
    <t>L01DC03</t>
  </si>
  <si>
    <t>MITOMYCIN-C amp 10mg</t>
  </si>
  <si>
    <t>N001933</t>
  </si>
  <si>
    <t>V03AF01</t>
  </si>
  <si>
    <t>UROMITEXAN amp 15x400mg/4ml</t>
  </si>
  <si>
    <t>15x400mg</t>
  </si>
  <si>
    <t>L01XX32</t>
  </si>
  <si>
    <t>BORTEZOMIB PharmaS inj 1x3,5mg</t>
  </si>
  <si>
    <t>1x3,5mg</t>
  </si>
  <si>
    <t>VELCADE inj. 1x1mg</t>
  </si>
  <si>
    <t>VELCADE inj. 1x3,5mg</t>
  </si>
  <si>
    <t>0039114</t>
  </si>
  <si>
    <t>L01XX33</t>
  </si>
  <si>
    <t>VORTEMYEL inj. 1x1mg</t>
  </si>
  <si>
    <t>0039115</t>
  </si>
  <si>
    <t>VORTEMYEL inj. 1x3.5mg</t>
  </si>
  <si>
    <t>1x3.5mg</t>
  </si>
  <si>
    <t>L01BB04</t>
  </si>
  <si>
    <t>LITAK rastv za inf 5x10mg/5ml</t>
  </si>
  <si>
    <t>L01AA09</t>
  </si>
  <si>
    <t>BENMAK inj 100mg</t>
  </si>
  <si>
    <t>5x100mg</t>
  </si>
  <si>
    <t>BENMAK inj.25mg</t>
  </si>
  <si>
    <t>5x25mg</t>
  </si>
  <si>
    <t>N001396</t>
  </si>
  <si>
    <t>CYCLOPHOSPHAMIDE tbl 50mg</t>
  </si>
  <si>
    <t>LEUPRORELIN Sandoz 1x5mg</t>
  </si>
  <si>
    <t xml:space="preserve"> 1x.5mg</t>
  </si>
  <si>
    <t>EUBOR   inj 1x2,5mg</t>
  </si>
  <si>
    <t>1x2,5mg</t>
  </si>
  <si>
    <t>B03XA01</t>
  </si>
  <si>
    <t>EPREX inj 6x2000ij/0.5ml Janssen</t>
  </si>
  <si>
    <t>2000ij/0.5ml</t>
  </si>
  <si>
    <t>BINOCRIT inj 2000 IJ/1ml Sandoz</t>
  </si>
  <si>
    <t xml:space="preserve"> 2000 IJ/1ml </t>
  </si>
  <si>
    <t>BINOCRIT inj 4000 IJ/1ml Sandoz</t>
  </si>
  <si>
    <t xml:space="preserve">4000 IJ/1ml </t>
  </si>
  <si>
    <t>EQRALYS amp 2000 ij 6 x 0.6 ml Hemofarm</t>
  </si>
  <si>
    <t>2000 ij / 0.6 ml</t>
  </si>
  <si>
    <t>RECORMON inj 6x2000ij/0.3ml Roche</t>
  </si>
  <si>
    <t>2000ij/0.3ml</t>
  </si>
  <si>
    <t>B03XA02</t>
  </si>
  <si>
    <t>ARANESP inj 1x10mcg/0,4 ml   Amgen RFZO</t>
  </si>
  <si>
    <t xml:space="preserve">1x10mcg/0,4 ml </t>
  </si>
  <si>
    <t>ARANESP inj 1X20mcg/0,5ml  Amgen RFZO</t>
  </si>
  <si>
    <t xml:space="preserve">1X20mcg/0,5ml  </t>
  </si>
  <si>
    <t>ARANESP inj 1x30mcg 0,3 ml  Amgen RFZO</t>
  </si>
  <si>
    <t xml:space="preserve"> 1x30mcg 0,3 ml</t>
  </si>
  <si>
    <t>ARANESP inj 1x60mcg/0.3ml  Amgen RFZO</t>
  </si>
  <si>
    <t>1x60mcg/0.3ml</t>
  </si>
  <si>
    <t>B03XA03</t>
  </si>
  <si>
    <t>MIRCERA inj 1x50mcg/0,3 ml  Roche</t>
  </si>
  <si>
    <t xml:space="preserve">1x50mcg/0,3 ml  </t>
  </si>
  <si>
    <t>MIRCERA inj 1x75mcg/0,3 ml  Roche</t>
  </si>
  <si>
    <t>1x75mcg/0,3 ml</t>
  </si>
  <si>
    <t>J05AX65</t>
  </si>
  <si>
    <t>HARVONI tbl 28x(400mg+90mg)</t>
  </si>
  <si>
    <t xml:space="preserve"> 28x(400mg+90mg)</t>
  </si>
  <si>
    <t>J05AX68</t>
  </si>
  <si>
    <t>ZEPATIER tbl 28x(50mg+100mg)</t>
  </si>
  <si>
    <t>28x(50mg+100mg)</t>
  </si>
  <si>
    <t>J05AX67</t>
  </si>
  <si>
    <t>VIEKIRAX tbl 56x(12,5+75+50mg)</t>
  </si>
  <si>
    <t xml:space="preserve"> 56x(12,5+75+50mg)</t>
  </si>
  <si>
    <t>EPCLUSA tbl 28x(400mg+100mg)</t>
  </si>
  <si>
    <t>MAVIRET tbl 84x(100mg+40mg)</t>
  </si>
  <si>
    <t>L04AB04</t>
  </si>
  <si>
    <t>40mg/0.4ml</t>
  </si>
  <si>
    <t>HUMIRA pen amp 2x40mg/0.4ml Gmbh</t>
  </si>
  <si>
    <t>HUMIRA pen amp 2x80mg/0.8ml Gmbh</t>
  </si>
  <si>
    <t>80mg/0.8ml</t>
  </si>
  <si>
    <t>AMGEVITA inj 40mg/0.8ml</t>
  </si>
  <si>
    <t>40mg/0.8ml</t>
  </si>
  <si>
    <t>HYRIMOZ inj 40mg/0.8ml</t>
  </si>
  <si>
    <t>IDACIO inj 40mg/0.8ml</t>
  </si>
  <si>
    <t>L04AB02</t>
  </si>
  <si>
    <t>REMICADE inj 1x100 mg  Schering</t>
  </si>
  <si>
    <t xml:space="preserve">1x100 mg </t>
  </si>
  <si>
    <t>INFLЕCTRA inj 1x100mg</t>
  </si>
  <si>
    <t>1x100mg</t>
  </si>
  <si>
    <t>REMSIMA inj 1x100mg</t>
  </si>
  <si>
    <t>L04AB06</t>
  </si>
  <si>
    <t>SIMPONI rastv za inj špric 1x100mg/0.5ml</t>
  </si>
  <si>
    <t>1x100mg/0.5ml</t>
  </si>
  <si>
    <t>L04AA33</t>
  </si>
  <si>
    <t>ENTYVIO inf 1x300mg</t>
  </si>
  <si>
    <t>1x300mg</t>
  </si>
  <si>
    <t>M05BA08</t>
  </si>
  <si>
    <t>ZITOMERA inf 1x4mg/5ml Actavis</t>
  </si>
  <si>
    <t xml:space="preserve">1x4mg/5ml </t>
  </si>
  <si>
    <t>ZOLENDRONAT inj 1x4mg/5ml</t>
  </si>
  <si>
    <t>1x4mg/5ml</t>
  </si>
  <si>
    <t>L04AC05</t>
  </si>
  <si>
    <t>STELARA inj 1x45mg/0.5ml</t>
  </si>
  <si>
    <t>1x45mg/0.5ml</t>
  </si>
  <si>
    <t>STELARA inj 1x90mg/0.5ml</t>
  </si>
  <si>
    <t>1x90mg/0.5ml</t>
  </si>
  <si>
    <t>COSENTYX inj 150mg/ml</t>
  </si>
  <si>
    <t>150mg/ml</t>
  </si>
  <si>
    <t>L01XC07</t>
  </si>
  <si>
    <t>EYLEA inj 1x40mg/ml, 1x0.1ml</t>
  </si>
  <si>
    <t>1x0.1ml</t>
  </si>
  <si>
    <t>L04AA29</t>
  </si>
  <si>
    <t>XELJANZ tbl 56x5mg</t>
  </si>
  <si>
    <t>5mg</t>
  </si>
  <si>
    <t>L03AB07</t>
  </si>
  <si>
    <t>AVONEX 30mcg/0.5ml</t>
  </si>
  <si>
    <t>30 mcg/0.5ml</t>
  </si>
  <si>
    <t>REBIF 44mcg/0.5ml</t>
  </si>
  <si>
    <t>44 mcg/0.5ml</t>
  </si>
  <si>
    <t>L03AB08</t>
  </si>
  <si>
    <t>BETAFERON 250mcg/ml</t>
  </si>
  <si>
    <t>250 mcg/ml</t>
  </si>
  <si>
    <t>L03AX13</t>
  </si>
  <si>
    <t>COPAXONE 40mg/ml</t>
  </si>
  <si>
    <t>40 mg/ml</t>
  </si>
  <si>
    <t>REMUREL 40mg/ml</t>
  </si>
  <si>
    <t>L01XC02</t>
  </si>
  <si>
    <t>RIXATHON 100 mg</t>
  </si>
  <si>
    <t>100 mg/10ml</t>
  </si>
  <si>
    <t>RIXATHON 500 mg</t>
  </si>
  <si>
    <t>500 mg/50ml</t>
  </si>
  <si>
    <t>MABTHERA inj 100mg</t>
  </si>
  <si>
    <t>100mg/10ml</t>
  </si>
  <si>
    <t>MABTHERA inj 500mg</t>
  </si>
  <si>
    <t xml:space="preserve">500mg/50ml </t>
  </si>
  <si>
    <t>MABTHERA sc inj 1400mg</t>
  </si>
  <si>
    <t>1400mg</t>
  </si>
  <si>
    <t>L01XC15</t>
  </si>
  <si>
    <t>GAZYVA r za inf, 1g/40ml</t>
  </si>
  <si>
    <t>1000 mg</t>
  </si>
  <si>
    <t>ND00016</t>
  </si>
  <si>
    <t>BONEDRO 4mg/5ml</t>
  </si>
  <si>
    <t>STELARA inf130mg/26ml</t>
  </si>
  <si>
    <t>130mg/26ml</t>
  </si>
  <si>
    <t>TREMFYA inj 100mg/ml</t>
  </si>
  <si>
    <t xml:space="preserve"> 100mg/ml</t>
  </si>
  <si>
    <t>L01FC01</t>
  </si>
  <si>
    <t>DARZALEX conc za inj 1x15ml</t>
  </si>
  <si>
    <t>1x15ml</t>
  </si>
  <si>
    <t>L04AX04</t>
  </si>
  <si>
    <t>MUNDUS caps 21x25mg</t>
  </si>
  <si>
    <t>25mg</t>
  </si>
  <si>
    <t>B02BX04</t>
  </si>
  <si>
    <t>NPLATE 250mg</t>
  </si>
  <si>
    <t>250mg</t>
  </si>
  <si>
    <t>NPLATE 250mg, prašak I rastvarač</t>
  </si>
  <si>
    <t>ENTYVIO PEN 1x108mg</t>
  </si>
  <si>
    <t>pen</t>
  </si>
  <si>
    <t>1x108mg</t>
  </si>
  <si>
    <t>LENALIDOMIDE caps 21x25mg</t>
  </si>
  <si>
    <t>L01FX05</t>
  </si>
  <si>
    <t>ADCETRIS 50mg</t>
  </si>
  <si>
    <t>50mg</t>
  </si>
  <si>
    <t>L01EL01</t>
  </si>
  <si>
    <t>IMBRUVICA  caps 90x140mg</t>
  </si>
  <si>
    <t>140 mg</t>
  </si>
  <si>
    <t>GR230010</t>
  </si>
  <si>
    <t>GR230023</t>
  </si>
  <si>
    <t>GRAFT PTFE za dijalizu</t>
  </si>
  <si>
    <t>GR230016</t>
  </si>
  <si>
    <t>Ukupno</t>
  </si>
  <si>
    <t>Potrebe KBC Zvezdara za PTFE graftovima za hemodijalizu promera 5 i 6mm su 60 kom. Naša Ustanova u 2015/16 nije ugovorila CJN ugovorene graftove za dijalizu Maxiflo, dobavljača Intrex, jer je u na njihov kvalitet u predhodnom periodu imala primedbe, tako da u predhodnom periodu nije imala redovnu ugradnju ovog materijala, već ugradnju samo odgovarajućih graftova iz zaliha.</t>
  </si>
  <si>
    <t>Implantabilni monitor srčanog ritma</t>
  </si>
  <si>
    <t>PM220007</t>
  </si>
  <si>
    <t>PM220001</t>
  </si>
  <si>
    <t>PM220042</t>
  </si>
  <si>
    <t>PEJSMEJKER, jednokomorski implantibilni kardioverter defibrilator sa mogućnošću detekcije pretkomorskih signala</t>
  </si>
  <si>
    <t>PM220049</t>
  </si>
  <si>
    <t>PM230250</t>
  </si>
  <si>
    <t>ELEKTRODA bipolarna konekcije IS-1-CapSureFix</t>
  </si>
  <si>
    <t>PM230152</t>
  </si>
  <si>
    <t>PM230255</t>
  </si>
  <si>
    <t>PM230234</t>
  </si>
  <si>
    <t>PM230142</t>
  </si>
  <si>
    <t>PM230261</t>
  </si>
  <si>
    <t>PM230214</t>
  </si>
  <si>
    <t>Periferni stent, premontiran na balon, Omnilink Elite Peripheral</t>
  </si>
  <si>
    <t>STT231170</t>
  </si>
  <si>
    <t>STT231100</t>
  </si>
  <si>
    <t>STT230777</t>
  </si>
  <si>
    <t>STT230987</t>
  </si>
  <si>
    <t>STT231070</t>
  </si>
  <si>
    <t>STT230497</t>
  </si>
  <si>
    <t>STT230249</t>
  </si>
  <si>
    <t>STT230650</t>
  </si>
  <si>
    <t>STT230733</t>
  </si>
  <si>
    <t>Koronarni stent, Synsiro Pro</t>
  </si>
  <si>
    <t>STT230797</t>
  </si>
  <si>
    <t>ORL</t>
  </si>
  <si>
    <t>PROTEZA UŠNA - stapes, PISTON (parcijalna) UM000013</t>
  </si>
  <si>
    <t>SHEPARD - aeracione cevčice UM000005</t>
  </si>
  <si>
    <t>BP20014</t>
  </si>
  <si>
    <t>BP20114</t>
  </si>
  <si>
    <t>BP21021</t>
  </si>
  <si>
    <t>BP21022</t>
  </si>
  <si>
    <t>KK230325</t>
  </si>
  <si>
    <t>KK231663</t>
  </si>
  <si>
    <t>Cement koštani bez antibiotika</t>
  </si>
  <si>
    <t>KK231139</t>
  </si>
  <si>
    <t>KK231577</t>
  </si>
  <si>
    <t>KK230361</t>
  </si>
  <si>
    <t>KK231701</t>
  </si>
  <si>
    <t>KK230677</t>
  </si>
  <si>
    <t>KK231713</t>
  </si>
  <si>
    <t>KK230335</t>
  </si>
  <si>
    <t>KK230086</t>
  </si>
  <si>
    <t>KK230242</t>
  </si>
  <si>
    <t>KK231681</t>
  </si>
  <si>
    <t>KK231593</t>
  </si>
  <si>
    <t>KK230374</t>
  </si>
  <si>
    <t>KK230629</t>
  </si>
  <si>
    <t>KK230063</t>
  </si>
  <si>
    <t>KK230192</t>
  </si>
  <si>
    <t>KK231638</t>
  </si>
  <si>
    <t>KK231186</t>
  </si>
  <si>
    <t>KK230586</t>
  </si>
  <si>
    <t>KK230263</t>
  </si>
  <si>
    <t>KK230054</t>
  </si>
  <si>
    <t>KK231152</t>
  </si>
  <si>
    <t>KK230223</t>
  </si>
  <si>
    <t>KK231666</t>
  </si>
  <si>
    <t>KK231665</t>
  </si>
  <si>
    <t>KK230007</t>
  </si>
  <si>
    <t>INTRAOKULARNA SOČIVA</t>
  </si>
  <si>
    <t>IS220001</t>
  </si>
  <si>
    <t>IS220010</t>
  </si>
  <si>
    <t>IS160001</t>
  </si>
  <si>
    <t>7231.1</t>
  </si>
  <si>
    <t>Silikonsko ulje viskozitet 2000mPaS</t>
  </si>
  <si>
    <t>6767.1</t>
  </si>
  <si>
    <t>Silikonsko ulje viskozitet 5000-5700mPaS</t>
  </si>
  <si>
    <t>KLIPSEVI, jednokratni - endoskopija SM000004</t>
  </si>
  <si>
    <t>6996</t>
  </si>
  <si>
    <t>MREŽICA teška 8X15cm UM00009</t>
  </si>
  <si>
    <t>MREŽICA teška 30X30cm UM000009</t>
  </si>
  <si>
    <t>MREŽICA - plag za femoralne kile</t>
  </si>
  <si>
    <t>6083</t>
  </si>
  <si>
    <t>KLIPS polimerski M,L,XL - GRENA, HEM-O-LOC, laparo intervencije UM0024</t>
  </si>
  <si>
    <t>MREŽICA srednje teška 15x15cm UM00009</t>
  </si>
  <si>
    <t>SET ZA PERKUTANU NEFROSTOMU</t>
  </si>
  <si>
    <t>6568</t>
  </si>
  <si>
    <t>KLIPS titanijumski S, M, M/L, L - HORIZON, otvorene intervencije</t>
  </si>
  <si>
    <t>6523</t>
  </si>
  <si>
    <t>6511</t>
  </si>
  <si>
    <t>PUNJENJE za stapler linearni, CONTOUR, Ethicon, 40mm UM023</t>
  </si>
  <si>
    <t>6570</t>
  </si>
  <si>
    <t>MREŽICA za laparoskopiju 10x12, 10x15, 15x15</t>
  </si>
  <si>
    <t>3628</t>
  </si>
  <si>
    <t>PUNJENJE za stapler linearni 60,80,100mm, AMG</t>
  </si>
  <si>
    <t>6517</t>
  </si>
  <si>
    <t>MREŽICA srednje teška 20x20cm</t>
  </si>
  <si>
    <t>U6572</t>
  </si>
  <si>
    <t>PUNJENJE za stapler endoskopski, ECHELON, 45mm</t>
  </si>
  <si>
    <t>U6573</t>
  </si>
  <si>
    <t>PUNJENJE za stapler endoskopski, ECHELON, 60mm</t>
  </si>
  <si>
    <t>U5335</t>
  </si>
  <si>
    <t>PUNJENJE za stapler endoskopski, FENGH MEDICAL</t>
  </si>
  <si>
    <t>U5330</t>
  </si>
  <si>
    <t>PUNJENJE za stapler endoskopski, MIRUS</t>
  </si>
  <si>
    <t>U7083</t>
  </si>
  <si>
    <t>PUNJENJE za stapler endoskopski, COVIDIEN normalno I deblje tkivo, 60mm</t>
  </si>
  <si>
    <t>U7077</t>
  </si>
  <si>
    <t>PUNJENJE za stapler endoskopski, COVIDIEN pravi, 30mm</t>
  </si>
  <si>
    <t>U6506</t>
  </si>
  <si>
    <t>STAPLER cirkularni PROXIMATE</t>
  </si>
  <si>
    <t>U6507</t>
  </si>
  <si>
    <t>STAPLER cirkularni COVIDIEN</t>
  </si>
  <si>
    <t>U6529</t>
  </si>
  <si>
    <t>STAPLER cirkularni FRANKENMAN</t>
  </si>
  <si>
    <t>U6118</t>
  </si>
  <si>
    <t>PUNJENJE za stapler endoskopski, EZISURG, 30,45,60mm</t>
  </si>
  <si>
    <t>U3624</t>
  </si>
  <si>
    <t>STAPLER cirkularni, MIRUS</t>
  </si>
  <si>
    <t>6078.1</t>
  </si>
  <si>
    <t>KLIPS titanijumski S,M,M/L, 6klipseva/šaržer, Grena</t>
  </si>
  <si>
    <t>U7080</t>
  </si>
  <si>
    <t>MREŽICA, TOT traka BOSTON SCIENTIFIC UM001</t>
  </si>
  <si>
    <t>UROLOGIJA</t>
  </si>
  <si>
    <t>Set za perkutanu nefrostomu (do 12 meseci)</t>
  </si>
  <si>
    <t>MIKROSFERE - LIFE PERLE za embolizaciju</t>
  </si>
  <si>
    <t>L014100</t>
  </si>
  <si>
    <t>Krvna slika na automatskom brojaču visokog stepena specifičnosti</t>
  </si>
  <si>
    <t>L014118</t>
  </si>
  <si>
    <t>Leukocitarna formula (LeF) - ručno</t>
  </si>
  <si>
    <t>L014134</t>
  </si>
  <si>
    <t>Lupus Eritematodes (LE) ćelije iz krvi ili kostne srži</t>
  </si>
  <si>
    <t>L014159</t>
  </si>
  <si>
    <t>Određivanje broja leukocita (Le) u krvi</t>
  </si>
  <si>
    <t>L014175</t>
  </si>
  <si>
    <t>Određivanje broja retikulocita u krvi - mikroskopiranjem</t>
  </si>
  <si>
    <t>L014183</t>
  </si>
  <si>
    <t>Određivanje broja trombocita (Tr) u krvi</t>
  </si>
  <si>
    <t>L014241</t>
  </si>
  <si>
    <t>Anti Xa aktivnost u plazmi - koagulometrijski</t>
  </si>
  <si>
    <t>L014332</t>
  </si>
  <si>
    <t xml:space="preserve">Aktivirano parcijalno tromboplastinsko vreme (aPTT) u plazmi - </t>
  </si>
  <si>
    <t>L014365</t>
  </si>
  <si>
    <t>Antitrombin (ATIII) aktivnost u plazmi - spektrofotometrijski</t>
  </si>
  <si>
    <t>L014415</t>
  </si>
  <si>
    <t>D-dimer u plazmi</t>
  </si>
  <si>
    <t>L014704</t>
  </si>
  <si>
    <t>Fibrinogen u plazmi - Clauss-ovom metodom</t>
  </si>
  <si>
    <t>L015040</t>
  </si>
  <si>
    <t>Protrombinsko vreme (PT i INR vrednost) u plazmi - koagulometrijski</t>
  </si>
  <si>
    <t>L015172</t>
  </si>
  <si>
    <t>Trombinsko vreme (TT) u plazmi</t>
  </si>
  <si>
    <t>L015271</t>
  </si>
  <si>
    <t>Vreme krvarenja (Duke)</t>
  </si>
  <si>
    <t>L015404</t>
  </si>
  <si>
    <t xml:space="preserve">Bojenje periferne krvi ili kostne srži na alkalnu fosfatazu u leukocitima i skoriranje APL skora </t>
  </si>
  <si>
    <t>L015412</t>
  </si>
  <si>
    <t xml:space="preserve">Citološki pregled kostne srži </t>
  </si>
  <si>
    <t>L015479</t>
  </si>
  <si>
    <t xml:space="preserve">Pregled otiska limfne žlezde ili punktata tkiva (leukemijskih infiltrata) </t>
  </si>
  <si>
    <t>L017251</t>
  </si>
  <si>
    <t>Antitela na tireoglobulin (anti-TG) IgG klase u serumu - ELISA</t>
  </si>
  <si>
    <t>L017293</t>
  </si>
  <si>
    <t xml:space="preserve">Antitela na tireoidnu peroksidazu (anti-TPO) u serumu - FPIA, MEIA, CMIA i </t>
  </si>
  <si>
    <t>L020578</t>
  </si>
  <si>
    <t>Kvalitativno određivanje anti HCV antitela - ELISA</t>
  </si>
  <si>
    <t>L020602</t>
  </si>
  <si>
    <t>Kvalitativno određivanje antigena i antitela za HIV - ELISA</t>
  </si>
  <si>
    <t>L029462</t>
  </si>
  <si>
    <t>Pregled materijala dobijenog Touch metodom</t>
  </si>
  <si>
    <t>L029512</t>
  </si>
  <si>
    <t>Pregled razmaza punktata</t>
  </si>
  <si>
    <t>L000414</t>
  </si>
  <si>
    <t>Hemoglobin A1c (glikozilirani hemoglobin, HbA1c) u krvi</t>
  </si>
  <si>
    <t>L001057</t>
  </si>
  <si>
    <t>Alanin aminotransferaza (ALT) u serumu - spektrofotometrija</t>
  </si>
  <si>
    <t>L001081</t>
  </si>
  <si>
    <t>Albumin u serumu - spektrofotometrijom</t>
  </si>
  <si>
    <t>L001198</t>
  </si>
  <si>
    <t>Alfa-amilaza u serumu - spektrofotometrija</t>
  </si>
  <si>
    <t>L001214</t>
  </si>
  <si>
    <t>Alfa-fetoprotein (AFP) u serumu</t>
  </si>
  <si>
    <t>L001255</t>
  </si>
  <si>
    <t>Alkalna fosfataza (ALP) u serumu -spektrofotometrijom</t>
  </si>
  <si>
    <t>L001651</t>
  </si>
  <si>
    <t>Aspartat aminotransferaza (AST) u serumu - spektrofotometrijom</t>
  </si>
  <si>
    <t>L001792</t>
  </si>
  <si>
    <t xml:space="preserve">Beta-horiogonadotropin, slobodan (free beta-hCG, fβhCG) u serumu - TRACE </t>
  </si>
  <si>
    <t>L001800</t>
  </si>
  <si>
    <t xml:space="preserve">Beta-horiogonadotropin, ukupan (beta-hCG, βhCG) u serumu - FPIA/MEIA, </t>
  </si>
  <si>
    <t>L001891</t>
  </si>
  <si>
    <t>Bilirubin (direktan) u serumu - spektrofotometrijom</t>
  </si>
  <si>
    <t>L001917</t>
  </si>
  <si>
    <t>Bilirubin (ukupan) u serumu - spektrofotometrijom</t>
  </si>
  <si>
    <t>L002055</t>
  </si>
  <si>
    <t>C-reaktivni protein (CRP) u serumu - imunoturbidimetrijom</t>
  </si>
  <si>
    <t>L002295</t>
  </si>
  <si>
    <t>Estradiol (E2), ukupan u serumu - FPIA, MEIA, CMIA odnosno ECLIA</t>
  </si>
  <si>
    <t>L002410</t>
  </si>
  <si>
    <t xml:space="preserve">Folikulostimulirajući hormon (folitropin, FSH) u serumu - FPIA, MEIA, CMIA </t>
  </si>
  <si>
    <t>L002493</t>
  </si>
  <si>
    <t>Fosfor, neorganski u serumu - spektrofotometrija</t>
  </si>
  <si>
    <t>L002543</t>
  </si>
  <si>
    <t>Gama-glutamil transferaza (gama-GT) u serumu - spektrofotometrija</t>
  </si>
  <si>
    <t>L002618</t>
  </si>
  <si>
    <t>Glukoza u serumu - spektrofotometrija</t>
  </si>
  <si>
    <t>L002667</t>
  </si>
  <si>
    <t>Gvožđe u serumu</t>
  </si>
  <si>
    <t>L002816</t>
  </si>
  <si>
    <t>Holesterol (ukupan) u serumu - spektrofotometrijom</t>
  </si>
  <si>
    <t>L002857</t>
  </si>
  <si>
    <t>Holesterol, HDL - u serumu - spektrofotometrija</t>
  </si>
  <si>
    <t>L002873</t>
  </si>
  <si>
    <t>Holesterol, LDL - u serumu - izračunavanjem</t>
  </si>
  <si>
    <t>L003061</t>
  </si>
  <si>
    <t>Imunoglobulin A (IgA) u serumu - imunoturbidimetrijom</t>
  </si>
  <si>
    <t>L003145</t>
  </si>
  <si>
    <t>Imunoglobulin G (IgG) u serumu - imunoturbidimetrijom</t>
  </si>
  <si>
    <t>L003251</t>
  </si>
  <si>
    <t>Imunoglobulin M (IgM) u serumu - imunoturbidimetrijom</t>
  </si>
  <si>
    <t>L003749</t>
  </si>
  <si>
    <t>Kalcijum u serumu - spektrofotometrijom</t>
  </si>
  <si>
    <t>L003830</t>
  </si>
  <si>
    <t>Karcinoembrioni antigen (CEA) u serumu</t>
  </si>
  <si>
    <t>L003848</t>
  </si>
  <si>
    <t>Karcinoma antigen CA 125 (CA 125) u serumu</t>
  </si>
  <si>
    <t>L003855</t>
  </si>
  <si>
    <t>Karcinoma antigen CA 15-3 (CA 15-3) u serumu</t>
  </si>
  <si>
    <t>L003863</t>
  </si>
  <si>
    <t>Karcinoma antigen CA 19-9 (CA 19-9) u serumu</t>
  </si>
  <si>
    <t>L004069</t>
  </si>
  <si>
    <t>Komplement C3c u serumu - turbidimetrijom</t>
  </si>
  <si>
    <t>L004101</t>
  </si>
  <si>
    <t>Komplement C4 u serumu - turbidimetrijom</t>
  </si>
  <si>
    <t>L004176</t>
  </si>
  <si>
    <t>Kortizol u serumu - CMIA odnosno ECLIA</t>
  </si>
  <si>
    <t>L004234</t>
  </si>
  <si>
    <t>Kreatin kinaza (CK) u serumu - spektrofotometrija</t>
  </si>
  <si>
    <t>L004317</t>
  </si>
  <si>
    <t>Kreatinin u serumu-spektrofotometrijom</t>
  </si>
  <si>
    <t>L004333</t>
  </si>
  <si>
    <t>Krioglobulini u serumu</t>
  </si>
  <si>
    <t>L004416</t>
  </si>
  <si>
    <t>Laktat dehidrogenaza (LDH) u serumu - spektrofotometrija</t>
  </si>
  <si>
    <t>L004523</t>
  </si>
  <si>
    <t>Lipaza u serumu</t>
  </si>
  <si>
    <t>L004622</t>
  </si>
  <si>
    <t xml:space="preserve">Luteinizirajući hormon (lutropin, LH) u serumu - FPIA, MEIA CMIA odnosno </t>
  </si>
  <si>
    <t>L004655</t>
  </si>
  <si>
    <t>Magnezijum u serumu - spektrofotometrija</t>
  </si>
  <si>
    <t>L004812</t>
  </si>
  <si>
    <t>Mokraćna kiselina u serumu - spektrofotometrija</t>
  </si>
  <si>
    <t>L005108</t>
  </si>
  <si>
    <t xml:space="preserve">PAPP-A (Pregnancy-Associated Plasma Protein A) u serumu </t>
  </si>
  <si>
    <t>L005132</t>
  </si>
  <si>
    <t>Parathormon (paratiroidni hormon, PTH) u serumu - CMIA odnosno ECLIA</t>
  </si>
  <si>
    <t>L005256</t>
  </si>
  <si>
    <t>Progesteron (P4) u serumu - FPIA, MEIA, CMIA odnosno ECLIA</t>
  </si>
  <si>
    <t>L005298</t>
  </si>
  <si>
    <t>Prokalcitonin (PCT) u serumu</t>
  </si>
  <si>
    <t>L005306</t>
  </si>
  <si>
    <t>Prolaktin (PRL) u serumu - FPIA, MEIA, CMIA odnosno ECLIA</t>
  </si>
  <si>
    <t>L005330</t>
  </si>
  <si>
    <t xml:space="preserve">Prostatični specifični antigen, slobodan (fPSA) u serumu - FPIA, MEIA, CMIA </t>
  </si>
  <si>
    <t>L005355</t>
  </si>
  <si>
    <t xml:space="preserve">Prostatični specifični antigen, ukupan (PSA) u serumu - FPIA, MEIA, CMIA </t>
  </si>
  <si>
    <t>L005439</t>
  </si>
  <si>
    <t>Proteini (ukupni) u serumu - spektrofotometrijom</t>
  </si>
  <si>
    <t>L005801</t>
  </si>
  <si>
    <t>Testosteron, ukupan u serumu - FPIA, MEIA, CMIA odnosno ECLIA</t>
  </si>
  <si>
    <t>L005843</t>
  </si>
  <si>
    <t>TIBC (ukupni kapacitet vezivanja gvožđa) u serumu</t>
  </si>
  <si>
    <t>L005876</t>
  </si>
  <si>
    <t xml:space="preserve">Tireostimulirajući hormon (tirotropin, TSH) u serumu - FPIA, MEIA, CMIA </t>
  </si>
  <si>
    <t>L005892</t>
  </si>
  <si>
    <t>Tiroglobulin (Tg) u serumu</t>
  </si>
  <si>
    <t>L005942</t>
  </si>
  <si>
    <t>Tiroksin, slobodan (fT4) u serumu - FPIA, MEIA, CMIA odnosno ECLIA</t>
  </si>
  <si>
    <t>L005967</t>
  </si>
  <si>
    <t>Tiroksin, ukupan (T4) u serumu - FPIA, MEIA, CMIA odnosno ECLIA</t>
  </si>
  <si>
    <t>L006072</t>
  </si>
  <si>
    <t>Trigliceridi u serumu - spektrofotometrija</t>
  </si>
  <si>
    <t>L006080</t>
  </si>
  <si>
    <t>Trijodtironin, slobodan (fT3) u serumu - FPIA, MEIA odnosno CMIA</t>
  </si>
  <si>
    <t>L006106</t>
  </si>
  <si>
    <t>Trijodtironin, ukupan (T3) u serumu - FPIA, MEIA, CMIA</t>
  </si>
  <si>
    <t>L006171</t>
  </si>
  <si>
    <t>Troponin I u serumu</t>
  </si>
  <si>
    <t>L006239</t>
  </si>
  <si>
    <t>UIBC (nezasićeni kapacitet vezivanja gvožđa) u serumu</t>
  </si>
  <si>
    <t>L006254</t>
  </si>
  <si>
    <t>Urea u serumu - spektrofotometrijom</t>
  </si>
  <si>
    <t>L006916</t>
  </si>
  <si>
    <t xml:space="preserve">Adenokortikotropin (adrenokortikotropni hormon, ACTH) u plazmi - CMIA </t>
  </si>
  <si>
    <t>L008912</t>
  </si>
  <si>
    <t>Alfa-amilaza u urinu</t>
  </si>
  <si>
    <t>L009910</t>
  </si>
  <si>
    <t>Fosfor, neorganski u dnevnom urinu</t>
  </si>
  <si>
    <t>L010173</t>
  </si>
  <si>
    <t>Kalcijum u dnevnom urinu</t>
  </si>
  <si>
    <t>L010181</t>
  </si>
  <si>
    <t>Kalijum u dnevnom urinu</t>
  </si>
  <si>
    <t>L010272</t>
  </si>
  <si>
    <t>Kreatinin u dnevnom urinu - spektrofotometrijom</t>
  </si>
  <si>
    <t>L010298</t>
  </si>
  <si>
    <t xml:space="preserve">Laki lanci imunoglobulina (Bence-Jones) u dnevnom urinu </t>
  </si>
  <si>
    <t>L010389</t>
  </si>
  <si>
    <t>Magnezijum u dnevnom urinu</t>
  </si>
  <si>
    <t>L010447</t>
  </si>
  <si>
    <t>Mokraćna kiselina u dnevnom urinu</t>
  </si>
  <si>
    <t>L010462</t>
  </si>
  <si>
    <t>Natrijum u dnevnom urinu</t>
  </si>
  <si>
    <t>L010595</t>
  </si>
  <si>
    <t>Proteini (ukupni) u dnevnom urinu</t>
  </si>
  <si>
    <t>L010769</t>
  </si>
  <si>
    <t>Urea u dnevnom urinu</t>
  </si>
  <si>
    <t>L010991</t>
  </si>
  <si>
    <t>Glukoza u likvoru</t>
  </si>
  <si>
    <t>L011494</t>
  </si>
  <si>
    <t>Proteini (ukupni) u likvoru - spektrofotometrijom</t>
  </si>
  <si>
    <t>L012666</t>
  </si>
  <si>
    <t xml:space="preserve">Albumin u pleuralnom punktatu </t>
  </si>
  <si>
    <t>L012674</t>
  </si>
  <si>
    <t xml:space="preserve">Alfa-amilaza u pleuralnom punktatu </t>
  </si>
  <si>
    <t>L012708</t>
  </si>
  <si>
    <t>Glukoza u pleuralnom punktatu</t>
  </si>
  <si>
    <t>L012716</t>
  </si>
  <si>
    <t>Holesterol (ukupan) u pleuralnom punktatu</t>
  </si>
  <si>
    <t>L012757</t>
  </si>
  <si>
    <t>Laktat dehidrohenaza (LDH) u pleuralnom punktatu</t>
  </si>
  <si>
    <t>L012807</t>
  </si>
  <si>
    <t>Proteini (ukupni) u pleuralnom punktatu</t>
  </si>
  <si>
    <t>L012849</t>
  </si>
  <si>
    <t>Trigliceridi u pleuralnom punktatu</t>
  </si>
  <si>
    <t>L012856</t>
  </si>
  <si>
    <t xml:space="preserve">Alfa-amilaza u peritonealnom punktatu </t>
  </si>
  <si>
    <t>L012872</t>
  </si>
  <si>
    <t>Kreatinin u peritonealnom punktatu</t>
  </si>
  <si>
    <t>L012898</t>
  </si>
  <si>
    <t>Proteini (ukupni) u peritonealnom punktatu</t>
  </si>
  <si>
    <t>L012914</t>
  </si>
  <si>
    <t>Urea u peritonealnom punktatu</t>
  </si>
  <si>
    <t>L012948</t>
  </si>
  <si>
    <t>Glukoza u ascitu</t>
  </si>
  <si>
    <t>L012955</t>
  </si>
  <si>
    <t>Holesterol (ukupan) u ascitu</t>
  </si>
  <si>
    <t>L012963</t>
  </si>
  <si>
    <t>Laktat dehidrogenaza (LDH) u ascitu</t>
  </si>
  <si>
    <t>L012971</t>
  </si>
  <si>
    <t>Trigliceridi u ascitu</t>
  </si>
  <si>
    <t>L020677</t>
  </si>
  <si>
    <t>Kvalitativno određivanje HBs antigena u serumu - ELISA</t>
  </si>
  <si>
    <t>L020788</t>
  </si>
  <si>
    <t>Detekcija virusnog Ag SARS-CoV-2 kvalitativnom metodom</t>
  </si>
  <si>
    <t>L000257</t>
  </si>
  <si>
    <t>Ciklosporin A u krvi, CMIA/ECLIA/CLIA</t>
  </si>
  <si>
    <t>L000794</t>
  </si>
  <si>
    <t>Takrolimus u krvi, CMIA/ECLIA</t>
  </si>
  <si>
    <t>L009639</t>
  </si>
  <si>
    <t>Albumin (mikroalbuminurija) u dnevnom urinu, nefelometrija</t>
  </si>
  <si>
    <t>L005249</t>
  </si>
  <si>
    <t>NT–proBNP (N–terminal pro –brain natriuretic peptide) u serumu, CMIA/ECLIA/CLIA/TRACE</t>
  </si>
  <si>
    <t>L002113</t>
  </si>
  <si>
    <t>Cyfra 21–1 (citokeratin 19 fragmenti) u serumu /plazmi, CMIA/ECLIA/CLIA/TRACE</t>
  </si>
  <si>
    <t>L003137</t>
  </si>
  <si>
    <t>Imunoglobulin E (IgE) u serumu/plazmi, nefelometrija</t>
  </si>
  <si>
    <t>L004887</t>
  </si>
  <si>
    <t>Neurospecifi?na enolaza (NSE) u serumu /plazmi, CMIA/ECLIA/CLIA/TRACE</t>
  </si>
  <si>
    <t>L007039</t>
  </si>
  <si>
    <t>Amonijum jon u plazmi, spektrofotometrija</t>
  </si>
  <si>
    <t>L000950</t>
  </si>
  <si>
    <t>25–OH–vitamin D3 (holekalciferol) u serumu/plazmi, CMIA/ECLIA/CLIA/TRACE</t>
  </si>
  <si>
    <t>L002022</t>
  </si>
  <si>
    <t>C–peptid u serumu/plazmi, CMIA/ECLIA/CLIA/TRACE</t>
  </si>
  <si>
    <t>L001727</t>
  </si>
  <si>
    <t>Beta–2–mikroglobulin u serumu , CMIA/ECLIA/CLIA</t>
  </si>
  <si>
    <t>L002675</t>
  </si>
  <si>
    <t>Haptoglobin u serumu, imunoturbidimetrija</t>
  </si>
  <si>
    <t>L005512</t>
  </si>
  <si>
    <t>Reumatoidni faktor (RF) u serumu - imunoturbidimetrijom</t>
  </si>
  <si>
    <t>L019125</t>
  </si>
  <si>
    <t>Antistreptolizin O test (ASOT) - latex aglutinacionim testom</t>
  </si>
  <si>
    <t>L019166</t>
  </si>
  <si>
    <t>Bakteriološki pregled brisa nosa</t>
  </si>
  <si>
    <t>L019182</t>
  </si>
  <si>
    <t>Bakteriološki pregled brisa spoljašnjeg ušnog kanala ili površinske rane</t>
  </si>
  <si>
    <t>L019190</t>
  </si>
  <si>
    <t>Bakteriološki pregled brisa spoljašnjih genitalija ili vagine ili cerviksa ili uretre</t>
  </si>
  <si>
    <t>L019208</t>
  </si>
  <si>
    <t>Bakteriološki pregled brisa ždrela</t>
  </si>
  <si>
    <t>L019224</t>
  </si>
  <si>
    <t xml:space="preserve">Bakteriološki pregled duboke rane odnosno gnoja odnosno punktata odnosno </t>
  </si>
  <si>
    <t>L019232</t>
  </si>
  <si>
    <t>Bakteriološki pregled eksprimata prostate ili sperme</t>
  </si>
  <si>
    <t>L019265</t>
  </si>
  <si>
    <t xml:space="preserve">Bakteriološki pregled iskašljaja ili trahealnog aspirata ili bronhoalveolarnog </t>
  </si>
  <si>
    <t>L019281</t>
  </si>
  <si>
    <t>Bakteriološki pregled likvora</t>
  </si>
  <si>
    <t>L019315</t>
  </si>
  <si>
    <t>Bakteriološki pregled oka ili konjunktive</t>
  </si>
  <si>
    <t>L019323</t>
  </si>
  <si>
    <t>Bakteriološki pregled sadržaja srednjeg uva</t>
  </si>
  <si>
    <t>L019331</t>
  </si>
  <si>
    <t xml:space="preserve">Bakteriološki pregled stolice na Salmonella spp. i Shigella spp. i Escherichia </t>
  </si>
  <si>
    <t>L019349</t>
  </si>
  <si>
    <t>Bakteriološki pregled stolice na termofilne Campylobacter vrste</t>
  </si>
  <si>
    <t>L019364</t>
  </si>
  <si>
    <t>Bakteriološki pregled stolice na Yersinia enterocolitica</t>
  </si>
  <si>
    <t>L019372</t>
  </si>
  <si>
    <t>Bakteriološki pregled tečnosti iz primarno sterilnih područja</t>
  </si>
  <si>
    <t>L019414</t>
  </si>
  <si>
    <t>Biohemijska identifikacija anaerobnih bakterija do nivoa vrste</t>
  </si>
  <si>
    <t>L019422</t>
  </si>
  <si>
    <t>Biohemijska identifikacija beta - hemolitičnog streptokoka</t>
  </si>
  <si>
    <t>L019430</t>
  </si>
  <si>
    <t xml:space="preserve">Biohemijska identifikacija enterobakterija testovima pripremljenim u </t>
  </si>
  <si>
    <t>L019448</t>
  </si>
  <si>
    <t>Biohemijska identifikacija Enterococcus vrsta</t>
  </si>
  <si>
    <t>L019455</t>
  </si>
  <si>
    <t>Biohemijska identifikacija Moraxella vrsta</t>
  </si>
  <si>
    <t>L019463</t>
  </si>
  <si>
    <t>Biohemijska identifikacija Staphylococcus vrsta</t>
  </si>
  <si>
    <t>L019471</t>
  </si>
  <si>
    <t>Biohemijska identifikacija Streptococcus pneumoniae</t>
  </si>
  <si>
    <t>L019844</t>
  </si>
  <si>
    <t>Dokazivanje produkcije ili prisustva toksina Clostridium difficilae A ili B</t>
  </si>
  <si>
    <t>L019851</t>
  </si>
  <si>
    <t>Hemokultura aerobno, automatskim sistemom</t>
  </si>
  <si>
    <t>L019877</t>
  </si>
  <si>
    <t>Hemokultura anaerobno, automatskim sistemom</t>
  </si>
  <si>
    <t>L019901</t>
  </si>
  <si>
    <t>Identifikacija bakterija automatskim sistemom</t>
  </si>
  <si>
    <t>L019927</t>
  </si>
  <si>
    <t>Identifikacija Haemophilus vrsta faktorima rasta</t>
  </si>
  <si>
    <t>L019943</t>
  </si>
  <si>
    <t xml:space="preserve">Identifikacija Salmonella spp. ili Shigella spp. ili Escherichia coli O:157/ili </t>
  </si>
  <si>
    <t>L019976</t>
  </si>
  <si>
    <t>Identifikacija Yersinia enterocolitica ili E. coli O:157</t>
  </si>
  <si>
    <t>L019984</t>
  </si>
  <si>
    <t>Ispitivanje antibiotske osetljivosti bakterija automatskim sistemom</t>
  </si>
  <si>
    <t>L019992</t>
  </si>
  <si>
    <t xml:space="preserve">Ispitivanje antibiotske osetljivosti bakterija, disk-difuzionom metodom na </t>
  </si>
  <si>
    <t>L020008</t>
  </si>
  <si>
    <t>L020107</t>
  </si>
  <si>
    <t>Izolacija i ispitivanje antibiotske osetljivosti U. urealyticum i M. hominis</t>
  </si>
  <si>
    <t>L020149</t>
  </si>
  <si>
    <t>Izolacija mikroorganizma subkulturom</t>
  </si>
  <si>
    <t>L020206</t>
  </si>
  <si>
    <t>Mikroskopski pregled bojenog preparata</t>
  </si>
  <si>
    <t>L020305</t>
  </si>
  <si>
    <t xml:space="preserve">Serološka identifikacija beta - hemolitičnog streptokoka komercijalnim </t>
  </si>
  <si>
    <t>L020339</t>
  </si>
  <si>
    <t>Serološka identifikacija serogrupe Salmonella enterica</t>
  </si>
  <si>
    <t>L020347</t>
  </si>
  <si>
    <t>Serološka identifikacija serotipa Salmonella enterica</t>
  </si>
  <si>
    <t>L020362</t>
  </si>
  <si>
    <t>Serološka identifikacija Staphylococcus aureus</t>
  </si>
  <si>
    <t>L020370</t>
  </si>
  <si>
    <t>Serološka identifikacija Streptococcus pneumoniae</t>
  </si>
  <si>
    <t>L020388</t>
  </si>
  <si>
    <t>Treponema pallidum hemaglutinacija (TPH)</t>
  </si>
  <si>
    <t>L020396</t>
  </si>
  <si>
    <t>Urinokultura</t>
  </si>
  <si>
    <t>L021253</t>
  </si>
  <si>
    <t>Pregled perianalnog otiska na helminte</t>
  </si>
  <si>
    <t>L021303</t>
  </si>
  <si>
    <t>Pregled stolice na parazite - metodom koncentracije</t>
  </si>
  <si>
    <t>L021311</t>
  </si>
  <si>
    <t>Pregled stolice na parazite (nativni preparat)</t>
  </si>
  <si>
    <t>L021477</t>
  </si>
  <si>
    <t>Direktan nativan preparat na gljive</t>
  </si>
  <si>
    <t>L021485</t>
  </si>
  <si>
    <t>Direktan nativan preparat na gljive uz dodatak reagensa</t>
  </si>
  <si>
    <t>L021543</t>
  </si>
  <si>
    <t>Identifikacija plesni (osim dermatofita)</t>
  </si>
  <si>
    <t>L021659</t>
  </si>
  <si>
    <t>Pregled brisa na gljive</t>
  </si>
  <si>
    <t>L021675</t>
  </si>
  <si>
    <t>Pregled i identifikacija kvasnica</t>
  </si>
  <si>
    <t>L021691</t>
  </si>
  <si>
    <t>Pregled ostalih bioloških uzorka na gljive</t>
  </si>
  <si>
    <t>L005520</t>
  </si>
  <si>
    <t>Reumatoidni faktor (RF) u serumu - nefelometrijom</t>
  </si>
  <si>
    <t>L030221</t>
  </si>
  <si>
    <t>Detekcijа Streptococcus agalactiae (GBS) kod trudnicа od 35–37. gn u vаginаlnom i rektаlnom brisu</t>
  </si>
  <si>
    <t>L030304</t>
  </si>
  <si>
    <t>Određivаnje titrа аntitelа nа Treponema pallidum u serumu/likvoru (pojedinаčno) TPH testom</t>
  </si>
  <si>
    <t>L030361</t>
  </si>
  <si>
    <t>Detekcijа Clostridium difficilae GDH Ag u stolici ELISA/ELFA testom</t>
  </si>
  <si>
    <t>L030379</t>
  </si>
  <si>
    <t>Detekcijа Clostridium difficilae toksinа A i B u stolici ELISA/ELFAtestom</t>
  </si>
  <si>
    <t>L030486</t>
  </si>
  <si>
    <t>Ispitivаnje osetljivosti bаkterijа nа аntibiotike (pojedinаčno) i određivаnje vrednosti MIK bujon mikrodilucionom metodom</t>
  </si>
  <si>
    <t>L019703</t>
  </si>
  <si>
    <t>Detekcija bakterijskog genoma molekularnom metodom u uzorcima i/ili kulturi (Mycoplasma pneumoniae, Helicobacter pylori, Neisseria meningitidis, Haemophilus influenzae, Streptococcus pneumoniae i dr. – pojedina?no) – PCR</t>
  </si>
  <si>
    <t>L030536</t>
  </si>
  <si>
    <t>Detekciju genom? Bordetella pertussis ili Bordetella parapertussis – real time PCR</t>
  </si>
  <si>
    <t>L017541</t>
  </si>
  <si>
    <t>IgE na grupu antigena (panel antigena) u serumu – blot metoda</t>
  </si>
  <si>
    <t>L017632</t>
  </si>
  <si>
    <t>Specifičan IgE na nutritivne alergene u serumu – blot metoda</t>
  </si>
  <si>
    <t>L017707</t>
  </si>
  <si>
    <t>Specifičnan IgE na inhalatorne alergene u serumu – blot metoda</t>
  </si>
  <si>
    <t>L019828</t>
  </si>
  <si>
    <t>Direktna detekcija bakterijskih antigena u biološkom materijalu komercijalnim testom</t>
  </si>
  <si>
    <t>L020453</t>
  </si>
  <si>
    <t>Direktni ili indirektni imunofluorescentni test za detekciju enterovirusa – DIF ili IIF</t>
  </si>
  <si>
    <t>L020461</t>
  </si>
  <si>
    <t>Direktni ili indirektni imunofluorescentni test za detekciju pojedinih virusa (HSV1, HSV2, virus besnila i dr.) – DIF ili IIF</t>
  </si>
  <si>
    <t>L020628</t>
  </si>
  <si>
    <t>Kvalitativno određivanje anti HBe antitela – imunoenzimski test (ELISA, ELFA, ECLIA i dr.)</t>
  </si>
  <si>
    <t>L021030</t>
  </si>
  <si>
    <t>Identifikacija parazita (helminti)</t>
  </si>
  <si>
    <t>L019760</t>
  </si>
  <si>
    <t>Detekcija karbapenemaza za Gram negativne bakterije (fenotipska)</t>
  </si>
  <si>
    <t>L020156</t>
  </si>
  <si>
    <t>Izolacija vankomicin – rezistentnih Enterococcus spp.</t>
  </si>
  <si>
    <t>L020248</t>
  </si>
  <si>
    <t>Odre?ivanje vrednosti MIK–a (minimalne inhibitorne koncentracije) za jedan antibiotik (gradijent ili E – test)</t>
  </si>
  <si>
    <t>L020289</t>
  </si>
  <si>
    <t>Pregled vaginalnog brisa na bakterijsku vaginozu pregledom bojenog preparata</t>
  </si>
  <si>
    <t>L020438</t>
  </si>
  <si>
    <t>Detekcija virusnih antigena u stolici (Rotavirus i dr.)</t>
  </si>
  <si>
    <t>L020131</t>
  </si>
  <si>
    <t>Izolacija meticilin–rezistentnog Staphylococcus aureus iz kliničkih uzoraka</t>
  </si>
  <si>
    <t>L026526</t>
  </si>
  <si>
    <t>Izrada jednog neobojenog serijskog preparata</t>
  </si>
  <si>
    <t>L026534</t>
  </si>
  <si>
    <t xml:space="preserve">Bojenje jednog serijskog preparata HE metodom </t>
  </si>
  <si>
    <t>L026567</t>
  </si>
  <si>
    <t>Konsultativna ili komparativna analiza materijala iz dostavljenih parafinskih blokova</t>
  </si>
  <si>
    <t>L026609</t>
  </si>
  <si>
    <t>Pregled promene na isečku jezika</t>
  </si>
  <si>
    <t>L026658</t>
  </si>
  <si>
    <t>Pregled isečka sluzokože farinksa odnosno nazofarinksa dobijene biopsijom</t>
  </si>
  <si>
    <t>L026682</t>
  </si>
  <si>
    <t>Pregled uzorka pljuvačne žlezde dobijene biopsijom</t>
  </si>
  <si>
    <t>L026690</t>
  </si>
  <si>
    <t>Pregled isečka pljuvačne žlezde</t>
  </si>
  <si>
    <t>L026708</t>
  </si>
  <si>
    <t>Pregled uklonjene cele pljuvačne žlezde</t>
  </si>
  <si>
    <t>L026716</t>
  </si>
  <si>
    <t>Pregled uzorka sluzokože nosa dobijene biopsijom</t>
  </si>
  <si>
    <t>L026724</t>
  </si>
  <si>
    <t>Pregled uzorka sluzokože paranazalnih šupljina dobijenog biopsijom</t>
  </si>
  <si>
    <t>L026732</t>
  </si>
  <si>
    <t>Pregled uklonjenog tumora nosa odnosno sinusa</t>
  </si>
  <si>
    <t>L026740</t>
  </si>
  <si>
    <t>Pregled isečka tonzile</t>
  </si>
  <si>
    <t>L026757</t>
  </si>
  <si>
    <t>Pregled uklonjene tonzile</t>
  </si>
  <si>
    <t>L026765</t>
  </si>
  <si>
    <t>Pregled uklonjenog tumora farinksa odnosno nazofarinksa</t>
  </si>
  <si>
    <t>L026773</t>
  </si>
  <si>
    <t>Pregled isečka larinksa dobijenog biopsijom</t>
  </si>
  <si>
    <t>L026781</t>
  </si>
  <si>
    <t>Pregled uklonjenog tumora larinksa</t>
  </si>
  <si>
    <t>L026799</t>
  </si>
  <si>
    <t xml:space="preserve">Pregled promene na uklonjenom delu larinksa </t>
  </si>
  <si>
    <t>L026807</t>
  </si>
  <si>
    <t>Pregled promene na celom uklonjenom larinksu</t>
  </si>
  <si>
    <t>L026823</t>
  </si>
  <si>
    <t>Pregled promene na dela uklonjene aurikule</t>
  </si>
  <si>
    <t>L026849</t>
  </si>
  <si>
    <t>Pregled isečka spoljašnjeg ušnog kanala dobijenog biopsijom</t>
  </si>
  <si>
    <t>L026856</t>
  </si>
  <si>
    <t>Pregled isečka bubne opne dobijene biopsijom</t>
  </si>
  <si>
    <t>L026872</t>
  </si>
  <si>
    <t>Pregled uklonjenog holesteatoma</t>
  </si>
  <si>
    <t>L026898</t>
  </si>
  <si>
    <t>Pregled isečka traheje odnosno bronha dobijenog biopsijom</t>
  </si>
  <si>
    <t>L027367</t>
  </si>
  <si>
    <t xml:space="preserve">Pregled jednog limfnog čvora </t>
  </si>
  <si>
    <t>L027375</t>
  </si>
  <si>
    <t xml:space="preserve">Pregled anatomske grupe limfnih čvorova </t>
  </si>
  <si>
    <t>L027433</t>
  </si>
  <si>
    <t xml:space="preserve">Pregled uklonjenog tumora dojke </t>
  </si>
  <si>
    <t>L027516</t>
  </si>
  <si>
    <t xml:space="preserve">Pregled uklonjenog lobusa štitnjače sa istmusom </t>
  </si>
  <si>
    <t>L027524</t>
  </si>
  <si>
    <t xml:space="preserve">Pregled cele štitnjače </t>
  </si>
  <si>
    <t>L027540</t>
  </si>
  <si>
    <t xml:space="preserve">Pregled uklonjene paratireoidne žlezde odnosno žlezdi </t>
  </si>
  <si>
    <t>L027557</t>
  </si>
  <si>
    <t>Pregled bioptata nadbubrežne žlezde</t>
  </si>
  <si>
    <t>L027656</t>
  </si>
  <si>
    <t xml:space="preserve">Pregled delimično resekovanog želuca </t>
  </si>
  <si>
    <t>L027664</t>
  </si>
  <si>
    <t xml:space="preserve">Pregled celog želuca </t>
  </si>
  <si>
    <t>L027698</t>
  </si>
  <si>
    <t xml:space="preserve">Pregled uklonjenog celog želuca sa omentumom i slezinom </t>
  </si>
  <si>
    <t>L027706</t>
  </si>
  <si>
    <t xml:space="preserve">Pregleda dela želuca sa delom pankreasom </t>
  </si>
  <si>
    <t>L027714</t>
  </si>
  <si>
    <t xml:space="preserve">Pregled dela duodenuma i glave pankreasa </t>
  </si>
  <si>
    <t>L027730</t>
  </si>
  <si>
    <t xml:space="preserve">Pregled dela tankog creva </t>
  </si>
  <si>
    <t>L027748</t>
  </si>
  <si>
    <t xml:space="preserve">Pregled dela debelog creva </t>
  </si>
  <si>
    <t>L027755</t>
  </si>
  <si>
    <t xml:space="preserve">Pregled rektuma </t>
  </si>
  <si>
    <t>L027805</t>
  </si>
  <si>
    <t xml:space="preserve">Pregled hemoroidalnog nodusa </t>
  </si>
  <si>
    <t>L027821</t>
  </si>
  <si>
    <t xml:space="preserve">Pregled hirurški uklonjene promene u jetri </t>
  </si>
  <si>
    <t>L027854</t>
  </si>
  <si>
    <t xml:space="preserve">Pregled žučne kese </t>
  </si>
  <si>
    <t>L027870</t>
  </si>
  <si>
    <t xml:space="preserve">Pregled apendiksa </t>
  </si>
  <si>
    <t>L027896</t>
  </si>
  <si>
    <t xml:space="preserve">Pregled dela pankreasa </t>
  </si>
  <si>
    <t>L027904</t>
  </si>
  <si>
    <t xml:space="preserve">Pregled isečka omentuma, peritoneuma dobijena biopsijom </t>
  </si>
  <si>
    <t>L027920</t>
  </si>
  <si>
    <t xml:space="preserve">Pregled slezine </t>
  </si>
  <si>
    <t>L027938</t>
  </si>
  <si>
    <t xml:space="preserve">Pregled bioptata kože </t>
  </si>
  <si>
    <t>L027953</t>
  </si>
  <si>
    <t xml:space="preserve">Pregled promene na koži sa određivanjem granica </t>
  </si>
  <si>
    <t>L027987</t>
  </si>
  <si>
    <t xml:space="preserve">Pregled potkožne promene </t>
  </si>
  <si>
    <t>L027995</t>
  </si>
  <si>
    <t xml:space="preserve">Pregled tumora mekih tkiva bez određivanja granica </t>
  </si>
  <si>
    <t>L028084</t>
  </si>
  <si>
    <t>Pregled sekvestra kosti</t>
  </si>
  <si>
    <t>L028324</t>
  </si>
  <si>
    <t xml:space="preserve">Pregled prepucijuma </t>
  </si>
  <si>
    <t>L028332</t>
  </si>
  <si>
    <t>Pregled dela penisa</t>
  </si>
  <si>
    <t>L028357</t>
  </si>
  <si>
    <t xml:space="preserve">Pregled uzorka uretre dobijenog biopsijom </t>
  </si>
  <si>
    <t>L028399</t>
  </si>
  <si>
    <t xml:space="preserve">Pregled isečka testisa dobijena biopsijom </t>
  </si>
  <si>
    <t>L028407</t>
  </si>
  <si>
    <t xml:space="preserve">Pregled jednog testisa u celini </t>
  </si>
  <si>
    <t>L028431</t>
  </si>
  <si>
    <t xml:space="preserve">Pregled uzorka prostate dobijena biopsijom </t>
  </si>
  <si>
    <t>L028449</t>
  </si>
  <si>
    <t xml:space="preserve">Pregled transuretralno resekovane prostate (TUR) </t>
  </si>
  <si>
    <t>L028464</t>
  </si>
  <si>
    <t xml:space="preserve">Pregled cele prostate </t>
  </si>
  <si>
    <t>L028472</t>
  </si>
  <si>
    <t xml:space="preserve">Pregled cele prostate sa semenim kesicama </t>
  </si>
  <si>
    <t>L028498</t>
  </si>
  <si>
    <t xml:space="preserve">Pregled tumora sa delom zida mokraćne bešike </t>
  </si>
  <si>
    <t>L028506</t>
  </si>
  <si>
    <t xml:space="preserve">Pregled dela mokraćne bešike </t>
  </si>
  <si>
    <t>L028514</t>
  </si>
  <si>
    <t xml:space="preserve">Pregled uklonjene mokraćne bešike </t>
  </si>
  <si>
    <t>L028555</t>
  </si>
  <si>
    <t xml:space="preserve">Pregled tumora bubrega </t>
  </si>
  <si>
    <t>L028563</t>
  </si>
  <si>
    <t xml:space="preserve">Pregled dela bubrega </t>
  </si>
  <si>
    <t>L028571</t>
  </si>
  <si>
    <t xml:space="preserve">Pregled bubrega u celini sa delom uretera </t>
  </si>
  <si>
    <t>L028605</t>
  </si>
  <si>
    <t xml:space="preserve">Pregled dela uretera </t>
  </si>
  <si>
    <t>L028639</t>
  </si>
  <si>
    <t xml:space="preserve">Pregled uzorka velikih usana odnosno malih usana odnosno vulve dobijenog biopsijom </t>
  </si>
  <si>
    <t>L028654</t>
  </si>
  <si>
    <t xml:space="preserve">Pregled uzorka vagine dobijenog biopsijom </t>
  </si>
  <si>
    <t>L028662</t>
  </si>
  <si>
    <t xml:space="preserve">Pregled tumora vulve odnosno vagine </t>
  </si>
  <si>
    <t>L028670</t>
  </si>
  <si>
    <t xml:space="preserve">Pregled uzorka cerviksa dobijena biopsijom </t>
  </si>
  <si>
    <t>L028688</t>
  </si>
  <si>
    <t xml:space="preserve">Pregled kiretmana cervikalnog kanala </t>
  </si>
  <si>
    <t>L028696</t>
  </si>
  <si>
    <t xml:space="preserve">Pregled tumora cerviksa </t>
  </si>
  <si>
    <t>L028746</t>
  </si>
  <si>
    <t xml:space="preserve">Pregled kiretmana endometrijuma </t>
  </si>
  <si>
    <t>L028753</t>
  </si>
  <si>
    <t xml:space="preserve">Pregled kiretmana endocerviksa i endometrijuma </t>
  </si>
  <si>
    <t>L028761</t>
  </si>
  <si>
    <t xml:space="preserve">Pregled tumora uterusa </t>
  </si>
  <si>
    <t>L028787</t>
  </si>
  <si>
    <t xml:space="preserve">Pregled materice i cerviksa (bez adneksa) </t>
  </si>
  <si>
    <t>L028795</t>
  </si>
  <si>
    <t xml:space="preserve">Pregled materice, cerviksa, jednog jajnika i pripadajućeg jajovoda </t>
  </si>
  <si>
    <t>L028803</t>
  </si>
  <si>
    <t xml:space="preserve">Pregled materice, cerviksa, oba jajnika i pripadajućih jajovoda </t>
  </si>
  <si>
    <t>L028845</t>
  </si>
  <si>
    <t xml:space="preserve">Pregled dela jajnika </t>
  </si>
  <si>
    <t>L028852</t>
  </si>
  <si>
    <t xml:space="preserve">Pregled tumora jajnika </t>
  </si>
  <si>
    <t>L028860</t>
  </si>
  <si>
    <t xml:space="preserve">Pregled celog jajnika </t>
  </si>
  <si>
    <t>L028894</t>
  </si>
  <si>
    <t xml:space="preserve">Pregled celog jajovoda </t>
  </si>
  <si>
    <t>L028902</t>
  </si>
  <si>
    <t>Pregled dela omentuma</t>
  </si>
  <si>
    <t>L028936</t>
  </si>
  <si>
    <t xml:space="preserve">Pregled posteljice sa ovojnicama i pupčanikom odnosno analiza abortnog materijala </t>
  </si>
  <si>
    <t>L029090</t>
  </si>
  <si>
    <t>Pregled incizione biopsije vežnjače</t>
  </si>
  <si>
    <t>L029660</t>
  </si>
  <si>
    <t>Dokazivanje amiloida</t>
  </si>
  <si>
    <t>L029686</t>
  </si>
  <si>
    <t>Dokazivanje Helicobacter Pylori u tkivu</t>
  </si>
  <si>
    <t>L029702</t>
  </si>
  <si>
    <t>Dokazivanje parazita u tkivu</t>
  </si>
  <si>
    <t>L029710</t>
  </si>
  <si>
    <t>Dokazivanje prisustva acidorezistentnih bacila u tkivu</t>
  </si>
  <si>
    <t>L029744</t>
  </si>
  <si>
    <t xml:space="preserve">Dokazivanje prisustva glikogena </t>
  </si>
  <si>
    <t>L029751</t>
  </si>
  <si>
    <t>Dokazivanje prisustva gljivica u tkivu, metodom srebra</t>
  </si>
  <si>
    <t>L029785</t>
  </si>
  <si>
    <t>Dokazivanje prisustva neutralnih i kiselih mucina</t>
  </si>
  <si>
    <t>L029827</t>
  </si>
  <si>
    <t>Dokazivanje vezivnog, mišićnog, nervnog i koštanog tkiva</t>
  </si>
  <si>
    <t>L029835</t>
  </si>
  <si>
    <t xml:space="preserve">Obrada i analiza tkiva primenom dekalcinacije (Dekalcinat) </t>
  </si>
  <si>
    <t>L029843</t>
  </si>
  <si>
    <t xml:space="preserve">Fetalna obdukcija </t>
  </si>
  <si>
    <t>L029850</t>
  </si>
  <si>
    <t xml:space="preserve">Klinička obdukcija </t>
  </si>
  <si>
    <t>L029934</t>
  </si>
  <si>
    <t xml:space="preserve">Polarizaciona mikroskopija </t>
  </si>
  <si>
    <t>L026583</t>
  </si>
  <si>
    <t>Pregled isečka usne</t>
  </si>
  <si>
    <t>L026633</t>
  </si>
  <si>
    <t>Pregled promene na isečku sluznice usta odnosno gingive dobijene biopsijom</t>
  </si>
  <si>
    <t>L026815</t>
  </si>
  <si>
    <t>Pregled promene na uklonjenom celom larinksu i okolnim strukturama</t>
  </si>
  <si>
    <t>L027243</t>
  </si>
  <si>
    <t>Pregled bioptata zida arterije, vene, sintetičkog grafta</t>
  </si>
  <si>
    <t>L027672</t>
  </si>
  <si>
    <t>Pregled uklonjenog dela želuca sa delom duodenuma</t>
  </si>
  <si>
    <t>L029546</t>
  </si>
  <si>
    <t>Pregled sedimenta mokraće</t>
  </si>
  <si>
    <t>L028100</t>
  </si>
  <si>
    <t>Pregled resekovane kosti sa tumorom bez odreĐivanja granica resekcije</t>
  </si>
  <si>
    <t>L028316</t>
  </si>
  <si>
    <t>Pregled uzorka penisa</t>
  </si>
  <si>
    <t>L029413</t>
  </si>
  <si>
    <t>Citološki pregled ostalih razmaza</t>
  </si>
  <si>
    <t>L026831</t>
  </si>
  <si>
    <t>Pregled promene sa cele uklonjene aurikule</t>
  </si>
  <si>
    <t>L026880</t>
  </si>
  <si>
    <t>Pregled uklonjenih slušnih koščica</t>
  </si>
  <si>
    <t>L028456</t>
  </si>
  <si>
    <t>Pregled dela prostate</t>
  </si>
  <si>
    <t>L028076</t>
  </si>
  <si>
    <t>Pregled bioptata kostne srži</t>
  </si>
  <si>
    <t>L029124</t>
  </si>
  <si>
    <t>Pregled incizione biopsije dužice</t>
  </si>
  <si>
    <t>L029488</t>
  </si>
  <si>
    <t>Pregled materijala dobijenog punkcijom tankom iglom (FNA): štitnjače ili limfnog čvora ili potkožnih i drugih tumora</t>
  </si>
  <si>
    <t>L029496</t>
  </si>
  <si>
    <t>Pregled parafinskog bloka punktata</t>
  </si>
  <si>
    <t>L025718</t>
  </si>
  <si>
    <t>Kariotip iz ćelija horionskih resica-direktna metoda</t>
  </si>
  <si>
    <t>L029363</t>
  </si>
  <si>
    <t>Pregled uzorka dobijenog FNAB metodom</t>
  </si>
  <si>
    <t>L027532</t>
  </si>
  <si>
    <t>Pregled ciste vrata</t>
  </si>
  <si>
    <t>L027490</t>
  </si>
  <si>
    <t>Pregled tkiva dojke sa mikrokalcifikatima</t>
  </si>
  <si>
    <t>L027813</t>
  </si>
  <si>
    <t>Pregled uzorka jetre dobijenog punkcionom biopsijom</t>
  </si>
  <si>
    <t>L027565</t>
  </si>
  <si>
    <t>Pregled uklonjene nadbubrežne žlezde odnosno žlezdi</t>
  </si>
  <si>
    <t>13706-02</t>
  </si>
  <si>
    <t xml:space="preserve">Transfuzija eritrocita </t>
  </si>
  <si>
    <t>13706-03</t>
  </si>
  <si>
    <t>Transfuzija trombocita</t>
  </si>
  <si>
    <t>13706-05</t>
  </si>
  <si>
    <t xml:space="preserve"> Transfuzija gama globulina </t>
  </si>
  <si>
    <t>92061-00</t>
  </si>
  <si>
    <t>Transfuzija faktora koagulacije</t>
  </si>
  <si>
    <t>92062-00</t>
  </si>
  <si>
    <t>Transfuzija krvnih komponenti i derivata</t>
  </si>
  <si>
    <t>L000059</t>
  </si>
  <si>
    <t>Prijem i kontrola kvaliteta uzorka i priprema uzorka za zamrzavanje, skladištenje i transport**</t>
  </si>
  <si>
    <t>L015081</t>
  </si>
  <si>
    <t>Rotaciona tromboelastografija u krvi</t>
  </si>
  <si>
    <t>L018168</t>
  </si>
  <si>
    <t>ABO krvna grupa - pločica</t>
  </si>
  <si>
    <t>L018176</t>
  </si>
  <si>
    <t>ABO podgrupa - epruveta</t>
  </si>
  <si>
    <t>L018192</t>
  </si>
  <si>
    <t>ABO/RhD krvna grupa - epruveta</t>
  </si>
  <si>
    <t>L018218</t>
  </si>
  <si>
    <t>ABO/RhD krvna grupa, monoklonska antitela - mikroepruveta</t>
  </si>
  <si>
    <t>L018242</t>
  </si>
  <si>
    <t xml:space="preserve">Elucija eritrocitnih antitela </t>
  </si>
  <si>
    <t>L018275</t>
  </si>
  <si>
    <t>Interreakcija, eritrocit davaoca i serum primaoca - epruveta</t>
  </si>
  <si>
    <t>L018440</t>
  </si>
  <si>
    <t>Polispecifičan direktan Coombs-ov test (DAT) - epruveta</t>
  </si>
  <si>
    <t>L018457</t>
  </si>
  <si>
    <t>Polispecifičan direktan Coombs-ov test (DAT) - mikroepruveta</t>
  </si>
  <si>
    <t>L018465</t>
  </si>
  <si>
    <t>Potvrdna krvna grupa ABO - mikroepruveta</t>
  </si>
  <si>
    <t>L018481</t>
  </si>
  <si>
    <t>Tipizacija antigena A1 - epruveta</t>
  </si>
  <si>
    <t>L018507</t>
  </si>
  <si>
    <t>Tipizacija antigena Cw - epruveta</t>
  </si>
  <si>
    <t>L018523</t>
  </si>
  <si>
    <t>Tipizacija antigena Fya - epruveta</t>
  </si>
  <si>
    <t>L018549</t>
  </si>
  <si>
    <t>Tipizacija antigena Fyb - epruveta</t>
  </si>
  <si>
    <t>L018564</t>
  </si>
  <si>
    <t>Tipizacija antigena H - epruveta</t>
  </si>
  <si>
    <t>L018580</t>
  </si>
  <si>
    <t>Tipizacija antigena Jka - epruveta</t>
  </si>
  <si>
    <t>L018606</t>
  </si>
  <si>
    <t>Tipizacija antigena Jkb - epruveta</t>
  </si>
  <si>
    <t>L018622</t>
  </si>
  <si>
    <t>Tipizacija antigena K - epruveta</t>
  </si>
  <si>
    <t>L018630</t>
  </si>
  <si>
    <t>Tipizacija antigena k - epruveta</t>
  </si>
  <si>
    <t>L018713</t>
  </si>
  <si>
    <t>Tipizacija antigena M, epruveta</t>
  </si>
  <si>
    <t>L018721</t>
  </si>
  <si>
    <t>Tipizacija antigena N - epruveta</t>
  </si>
  <si>
    <t>L018812</t>
  </si>
  <si>
    <t>Tipizacija pojedinačnih specifičnosti Rh fenotipa (C,c,E,e) - epruveta</t>
  </si>
  <si>
    <t>L018853</t>
  </si>
  <si>
    <t>Tipizacija Rh D weak antigen - mikroepruveta</t>
  </si>
  <si>
    <t>L018879</t>
  </si>
  <si>
    <t>Tipizacija RhD antigena - epruveta</t>
  </si>
  <si>
    <t>L018887</t>
  </si>
  <si>
    <t>Tipizacija RhD antigena - mikroepruveta</t>
  </si>
  <si>
    <t>L018903</t>
  </si>
  <si>
    <t>Tipizacija RhD partial antigena - mikroepruveta</t>
  </si>
  <si>
    <t>L018911</t>
  </si>
  <si>
    <t>Tipizacija RhD weak antigena - epruveta</t>
  </si>
  <si>
    <t>L018937</t>
  </si>
  <si>
    <t>Heparin indukovana antitela (HIT) antitela iz seruma - mikroepruveta</t>
  </si>
  <si>
    <t>L018945</t>
  </si>
  <si>
    <t>Identifikacija eritrocitnih antitela NaCl medijum - mikroepruveta</t>
  </si>
  <si>
    <t>L018952</t>
  </si>
  <si>
    <t>Identifikacija eritrocitnih antitela u AHG medijumu - mikroepruveta</t>
  </si>
  <si>
    <t>L018960</t>
  </si>
  <si>
    <t>Identifikacija eritrocitnih antitela AHG medijum - epruveta</t>
  </si>
  <si>
    <t>L018986</t>
  </si>
  <si>
    <t>Identifikacija eritrocitnih antitela enzimom - mikroepruveta</t>
  </si>
  <si>
    <t>L019000</t>
  </si>
  <si>
    <t>Identifikacija eritrocitnih antitela NaCl medijum - epruveta</t>
  </si>
  <si>
    <t>L019026</t>
  </si>
  <si>
    <t>Indirektan Coombs-ov test (IAT) - epruveta</t>
  </si>
  <si>
    <t>L019042</t>
  </si>
  <si>
    <t>Skrining test eritrocitnih antitela (enzimski) - epruveta</t>
  </si>
  <si>
    <t>L019059</t>
  </si>
  <si>
    <t>Skrining test eritrocitnih antitela (enzimski) - mikroepruveta</t>
  </si>
  <si>
    <t>L019075</t>
  </si>
  <si>
    <t>Skrining test eritrocitnih antitela AHG - mikroepruveta</t>
  </si>
  <si>
    <t>L019091</t>
  </si>
  <si>
    <t>Skrining test eritrogirnih antitela (AHG) - epruveta</t>
  </si>
  <si>
    <t>L018762</t>
  </si>
  <si>
    <t>Tipizacija antigena S - epruveta</t>
  </si>
  <si>
    <t>L018770</t>
  </si>
  <si>
    <t>Tipizacija antigena s - epruveta</t>
  </si>
  <si>
    <t>L018663</t>
  </si>
  <si>
    <t>Tipizacija antigena Lea - epruveta</t>
  </si>
  <si>
    <t>L018689</t>
  </si>
  <si>
    <t>Tipizacija antigena Leb - epruveta</t>
  </si>
  <si>
    <t>L018283</t>
  </si>
  <si>
    <t>Interreakcija, eritrociti davaoca i serum primaoca - mikroepruveta</t>
  </si>
  <si>
    <t>L018416</t>
  </si>
  <si>
    <t>Monospecifican direktan Coombs-ov test (DAT) - mikroepruveta</t>
  </si>
  <si>
    <t>L014837</t>
  </si>
  <si>
    <t>Lumi agregacija trombocita u plazmi</t>
  </si>
  <si>
    <t>L018317</t>
  </si>
  <si>
    <t>Kompletna interreakcija – mikroepruveta</t>
  </si>
  <si>
    <t>L018309</t>
  </si>
  <si>
    <t>Ispitivanje posttransfuzijske reakcije – epruveta</t>
  </si>
  <si>
    <t>L018432</t>
  </si>
  <si>
    <t>Monospecifičan direktan Coombs-ov test (DAT) - epruveta</t>
  </si>
  <si>
    <t>Д. ЦИТОГЕНЕТСКА ЛАБОРАТОРИЈА АНАЛИЗЕ  - ЛАБОРАТОРИЈА ЗА ХУМАНУ ГЕНЕТИКУ И ПРЕНАТАЛНУ ДИЈАГНОСТИКУ УКУПНО</t>
  </si>
  <si>
    <t>L025676</t>
  </si>
  <si>
    <t>Kariotip iz kulture limfocita periferne krvi</t>
  </si>
  <si>
    <t>L025700</t>
  </si>
  <si>
    <t>Kariotip iz kulture malignih izliva</t>
  </si>
  <si>
    <t>L025734</t>
  </si>
  <si>
    <t>Kariotip iz kulture amnionskih ćelija</t>
  </si>
  <si>
    <t>L025775</t>
  </si>
  <si>
    <t>Analiza kariotipa iz kulture ćelija primenom tehnike traka(G, R, C...)</t>
  </si>
  <si>
    <t>L025874</t>
  </si>
  <si>
    <t>Identifikacija genskih mutacija kod naslednih i drugih bolesti (leukemije, tumori i dr.)multipleks PCR metodom</t>
  </si>
  <si>
    <t>L025882</t>
  </si>
  <si>
    <t>Molekularna dijagnostika naslednih i drugih oboljenja (leukemije, tumori i dr) PCR-RFLPs metodom</t>
  </si>
  <si>
    <t>L026005</t>
  </si>
  <si>
    <t>Analiza genskih mutacija kod naslednih i drugih bolesti (leukemije, tumori i dr.) metodom restrikcione digestij</t>
  </si>
  <si>
    <t>L026054</t>
  </si>
  <si>
    <t>Izolacija DNK/RNK iz tkiva i parafinskih kalupa</t>
  </si>
  <si>
    <t>L026088</t>
  </si>
  <si>
    <t>Konsultacije za postavljanje genetičke dijagnoze</t>
  </si>
  <si>
    <t>L030031</t>
  </si>
  <si>
    <t>Izolаcijа DNK ili RNK virusа iz biološkog mаterijаlа</t>
  </si>
  <si>
    <t>L030049</t>
  </si>
  <si>
    <t>Izolаcijа DNK bаkterijа, gljivа ili pаrаzitа iz biološkog mаterijаlа</t>
  </si>
  <si>
    <t>L030197</t>
  </si>
  <si>
    <t>Multiplex PCR ili Real–time PCR test zа otkrivаnje virusа uzročnikа određenih oboljenjа</t>
  </si>
  <si>
    <t>хематолошке анализе укупно</t>
  </si>
  <si>
    <t>Биохемијске  анализе укупно</t>
  </si>
  <si>
    <t>СЛУЖБА ЅА СНАБДЕВАЊЕ КРВЉУ И КРВНИМ ДЕРИВАТИМА УКУПНО</t>
  </si>
  <si>
    <t>000008</t>
  </si>
  <si>
    <t>Konzilijarni pregled bolesnika - 5 učesnika</t>
  </si>
  <si>
    <t>090061</t>
  </si>
  <si>
    <t>Specijalistički psihijatrijski pregled</t>
  </si>
  <si>
    <t>090063</t>
  </si>
  <si>
    <t>Specijalistički psihijatrijski pregled docenta i primarijusa</t>
  </si>
  <si>
    <t>090084</t>
  </si>
  <si>
    <t>Специјалистички психијатријски преглед поновни</t>
  </si>
  <si>
    <t>090086</t>
  </si>
  <si>
    <t>Specijalistički psihijatrijski pregled ponovni - docenta i primarijusa</t>
  </si>
  <si>
    <t>Values</t>
  </si>
  <si>
    <t>600001</t>
  </si>
  <si>
    <t>Specijalistički pregled fizijatra</t>
  </si>
  <si>
    <t>600002</t>
  </si>
  <si>
    <t>Specijalistički pregled fizijatra-kontrolni</t>
  </si>
  <si>
    <t>57901-00</t>
  </si>
  <si>
    <t>A57901-00</t>
  </si>
  <si>
    <t>Radiografsko snimanje lobanje</t>
  </si>
  <si>
    <t>Radiografija lobanje - čitanje</t>
  </si>
  <si>
    <t>59303-00</t>
  </si>
  <si>
    <t>A59303-00</t>
  </si>
  <si>
    <t>Radiografsko snimanje dojke, jednostrano</t>
  </si>
  <si>
    <t>Radiografija  dojke, jednostrano - čitanje</t>
  </si>
  <si>
    <t>A59300-00</t>
  </si>
  <si>
    <t>Radiografsko snimanje dojke, obostrano</t>
  </si>
  <si>
    <t>Radiografija dojke, obostrano-čitanje</t>
  </si>
  <si>
    <t>58900-00</t>
  </si>
  <si>
    <t>A58900-00</t>
  </si>
  <si>
    <t>Radiografsko snimanje abdomena</t>
  </si>
  <si>
    <t>Radiografija abdomena-čitanje</t>
  </si>
  <si>
    <t>58700-00</t>
  </si>
  <si>
    <t>A58700-00</t>
  </si>
  <si>
    <t>Radiografsko snimanje urinarnog sistema</t>
  </si>
  <si>
    <t>Radiografija  urinarnog sistema-čitanje</t>
  </si>
  <si>
    <t>58521-01</t>
  </si>
  <si>
    <t>A58521-01</t>
  </si>
  <si>
    <t>Radiografsko snimanje rebara, jednostrano</t>
  </si>
  <si>
    <t>58521011</t>
  </si>
  <si>
    <t>Radiografija rebara, jednostrano-čitanje</t>
  </si>
  <si>
    <t>58521-00</t>
  </si>
  <si>
    <t>A58521-00</t>
  </si>
  <si>
    <t>Radiografsko snimanje sternuma</t>
  </si>
  <si>
    <t>58521001</t>
  </si>
  <si>
    <t>Radiografija sternuma-čitanje</t>
  </si>
  <si>
    <t>58500-00</t>
  </si>
  <si>
    <t>A58500-00</t>
  </si>
  <si>
    <t>Radiografsko snimanje grudnog koša</t>
  </si>
  <si>
    <t>Radiografija grudnog koša-čitanje</t>
  </si>
  <si>
    <t>58109-00</t>
  </si>
  <si>
    <t>A58109-00</t>
  </si>
  <si>
    <t>Radiografsko snimanje sakralnokokcigealnog dela kičme</t>
  </si>
  <si>
    <t>58109001</t>
  </si>
  <si>
    <t>Radiografija sakralnokokcigealnog dela kičme-čitanje</t>
  </si>
  <si>
    <t>58106-00</t>
  </si>
  <si>
    <t>A58106-00</t>
  </si>
  <si>
    <t>Radiografsko snimanje lumbalnosakralnog dela kičme</t>
  </si>
  <si>
    <t>Radiografija lumbalnosakralnog dela kičme-čitanje</t>
  </si>
  <si>
    <t>58103-00</t>
  </si>
  <si>
    <t>A58103-00</t>
  </si>
  <si>
    <t>Radiografsko snimanje trorakalnog dela kičme</t>
  </si>
  <si>
    <t>Radiografija trorakalnog dela kičme-čitanje</t>
  </si>
  <si>
    <t>58100-00</t>
  </si>
  <si>
    <t>A58100-00</t>
  </si>
  <si>
    <t>Radiografsko snimanje cervikalnog dela kičme</t>
  </si>
  <si>
    <t>Radiografija cervikalnog dela kičme-čitanje</t>
  </si>
  <si>
    <t>57927-00</t>
  </si>
  <si>
    <t>A57927-00</t>
  </si>
  <si>
    <t>Radiografsko snimanje temporalnomandibularnog zgloba</t>
  </si>
  <si>
    <t>Radiografija temporalnomandibularnog zgloba-čitanje</t>
  </si>
  <si>
    <t>57921-00</t>
  </si>
  <si>
    <t>A57921-00</t>
  </si>
  <si>
    <t>Radiografsko snimanje nosa</t>
  </si>
  <si>
    <t>Radiografij  nosa-čitanje</t>
  </si>
  <si>
    <t>57918-00</t>
  </si>
  <si>
    <t>A57918-00</t>
  </si>
  <si>
    <t>Radiografsko snimanje pljuvačne žlezde</t>
  </si>
  <si>
    <t>Radiografija pljuvačne žlezde-čitanje</t>
  </si>
  <si>
    <t>57915-00</t>
  </si>
  <si>
    <t>A57915-00</t>
  </si>
  <si>
    <t>Radiografsko snimanje mandibule</t>
  </si>
  <si>
    <t>Radiografija mandibule-čitanje</t>
  </si>
  <si>
    <t>57912-00</t>
  </si>
  <si>
    <t>A57912-00</t>
  </si>
  <si>
    <t>Radiografsko snimanje ostalih facijalnih kostiju</t>
  </si>
  <si>
    <t>Radiografija  ostalih facijalnih kostiju-čitanje</t>
  </si>
  <si>
    <t>57906-00</t>
  </si>
  <si>
    <t>A57906-00</t>
  </si>
  <si>
    <t>Radiografsko snimanje mastoidne kosti</t>
  </si>
  <si>
    <t>Radiografija mastoidne kosti-čitanje</t>
  </si>
  <si>
    <t>57903-00</t>
  </si>
  <si>
    <t>A57903-00</t>
  </si>
  <si>
    <t>Radiografsko snimanje paranazalnog sinusa</t>
  </si>
  <si>
    <t>Radiografija paranazalnog sinusa-čitanje</t>
  </si>
  <si>
    <t>57715-00</t>
  </si>
  <si>
    <t>A57715-00</t>
  </si>
  <si>
    <t>Radiografsko snimanje pelvisa</t>
  </si>
  <si>
    <t>Radiografija pelvisa-čitanje</t>
  </si>
  <si>
    <t>57712-00</t>
  </si>
  <si>
    <t>A57712-00</t>
  </si>
  <si>
    <t>Radiografsko snimanje zgloba kuka</t>
  </si>
  <si>
    <t>57712001</t>
  </si>
  <si>
    <t>Radiografija zgloba kuka-čitanje</t>
  </si>
  <si>
    <t>57706-00</t>
  </si>
  <si>
    <t>A57706-00</t>
  </si>
  <si>
    <t>Radiografsko snimanje klavikule</t>
  </si>
  <si>
    <t>57706001</t>
  </si>
  <si>
    <t>Radiografija klavikule-čitanje</t>
  </si>
  <si>
    <t>57700-00</t>
  </si>
  <si>
    <t>A57700-00</t>
  </si>
  <si>
    <t>Radiografsko snimanje ramena ili skapule</t>
  </si>
  <si>
    <t>Radiograf ija  ramena ili skapule-čitanje</t>
  </si>
  <si>
    <t>57518-04</t>
  </si>
  <si>
    <t>A57518-04</t>
  </si>
  <si>
    <t>Radiografsko snimanje stopala</t>
  </si>
  <si>
    <t>Radiografija  stopala-čitanje</t>
  </si>
  <si>
    <t>57518-03</t>
  </si>
  <si>
    <t>A57518-03</t>
  </si>
  <si>
    <t>Radiografsko snimanje gležnja</t>
  </si>
  <si>
    <t>Radiografija  gležnja-čitanje</t>
  </si>
  <si>
    <t>57518-02</t>
  </si>
  <si>
    <t>A57518-02</t>
  </si>
  <si>
    <t>Radiografsko snimanje noge</t>
  </si>
  <si>
    <t>Radiografija noge-čitanje</t>
  </si>
  <si>
    <t>57518-01</t>
  </si>
  <si>
    <t>A57518-01</t>
  </si>
  <si>
    <t>Radiografsko snimanje kolena</t>
  </si>
  <si>
    <t>Radiografija kolena-čitanje</t>
  </si>
  <si>
    <t>57518-00</t>
  </si>
  <si>
    <t>A57518-00</t>
  </si>
  <si>
    <t>Radiografsko snimanje femura</t>
  </si>
  <si>
    <t>Radiografija femura-čitanje</t>
  </si>
  <si>
    <t>57506-04</t>
  </si>
  <si>
    <t>A57506-04</t>
  </si>
  <si>
    <t>Radiografsko snimanje šake</t>
  </si>
  <si>
    <t>Radiografija šake-čitanje</t>
  </si>
  <si>
    <t>57506-03</t>
  </si>
  <si>
    <t>A57506-03</t>
  </si>
  <si>
    <t>Radiografsko snimanje ručnog zgloba</t>
  </si>
  <si>
    <t>Radiografija ručnog zgloba-čitanje</t>
  </si>
  <si>
    <t>57506-02</t>
  </si>
  <si>
    <t>A57506-02</t>
  </si>
  <si>
    <t>Radiografsko snimanje podlaktice</t>
  </si>
  <si>
    <t>57506021</t>
  </si>
  <si>
    <t>Radiografija podlaktice-čitanje</t>
  </si>
  <si>
    <t>57506-01</t>
  </si>
  <si>
    <t>A57506-01</t>
  </si>
  <si>
    <t>Radiografsko snimanje lakta</t>
  </si>
  <si>
    <t>57506011</t>
  </si>
  <si>
    <t>Radiografija lakta-čitanje</t>
  </si>
  <si>
    <t>57506-00</t>
  </si>
  <si>
    <t>A57506-00</t>
  </si>
  <si>
    <t>Radiografsko snimanje humerusa</t>
  </si>
  <si>
    <t>Radiografija humerusa-čitanje</t>
  </si>
  <si>
    <t>59300-01</t>
  </si>
  <si>
    <t>A59300-01</t>
  </si>
  <si>
    <t>Radiografsko snimanje dojke sa termografijom, obostrano</t>
  </si>
  <si>
    <t>Radiografija dojke sa tomografijom, obostrano - Čitanje</t>
  </si>
  <si>
    <t>59303-01</t>
  </si>
  <si>
    <t>Radiografsko snimanje dojke sa termografijom, jednostrano-stac</t>
  </si>
  <si>
    <t>A59303-01</t>
  </si>
  <si>
    <t>Radiografsko snimanje dojke sa termografijom, jednostrano</t>
  </si>
  <si>
    <t>Radiografija dojke sa tomografijom, jednostrano - Čitanje</t>
  </si>
  <si>
    <t>57512-03</t>
  </si>
  <si>
    <t>A57512-03</t>
  </si>
  <si>
    <t>Radiografsko snimanje šake i ručnog zgloba</t>
  </si>
  <si>
    <t>Radiografija šake i ruČnog zgloba - čitanje</t>
  </si>
  <si>
    <t>5724-00</t>
  </si>
  <si>
    <t>A57524-00</t>
  </si>
  <si>
    <t>Radiografsko snimanje femura i kolena</t>
  </si>
  <si>
    <t>Radiografija femura i kolena - čitanje</t>
  </si>
  <si>
    <t>58524-00</t>
  </si>
  <si>
    <t>A58524-00</t>
  </si>
  <si>
    <t>Radiografsko snimanje rebara, obostrano</t>
  </si>
  <si>
    <t>Radiografija rebara, obostrano - čitanje</t>
  </si>
  <si>
    <t>58718-00</t>
  </si>
  <si>
    <t>A58718-00</t>
  </si>
  <si>
    <t>Retrogradna cistografija</t>
  </si>
  <si>
    <t>Retrogradna cistografija-čitanje</t>
  </si>
  <si>
    <t>A58718-01</t>
  </si>
  <si>
    <t>A59712-00</t>
  </si>
  <si>
    <t>Histerosalpingografija- čitanje</t>
  </si>
  <si>
    <t>59739-03</t>
  </si>
  <si>
    <t>A58706001</t>
  </si>
  <si>
    <t>Intravenska urografija</t>
  </si>
  <si>
    <t>Intravenska urografija - Čitanje</t>
  </si>
  <si>
    <t>58706-00</t>
  </si>
  <si>
    <t>Intravenska pijelografija</t>
  </si>
  <si>
    <t>58506-00</t>
  </si>
  <si>
    <t>A58506001</t>
  </si>
  <si>
    <t>Radiografsko snimanje grudnog koša sa fluoroskopskim pregledom</t>
  </si>
  <si>
    <t>Radiografija grudnog koša sa fluoroskopskim pregledom- čitanje</t>
  </si>
  <si>
    <t>58909-01</t>
  </si>
  <si>
    <t>A58909011</t>
  </si>
  <si>
    <t>Radiografsko snimanje farinksa, ezofagusa, želuca ili duodenuma sa primenom pozitivnog kontrastnog sredstva i pregledom grudnog koša</t>
  </si>
  <si>
    <t>Radiografija farinksa, ezofagusa, želuca ili duodenuma sa primenom pozitivnog kontrastnog sredstva i pregledom grudnog koša-čitanje</t>
  </si>
  <si>
    <t>57924-00</t>
  </si>
  <si>
    <t>A57924001</t>
  </si>
  <si>
    <t>Radiografsko snimanje orbite</t>
  </si>
  <si>
    <t>Radiografija orbite - čitanje</t>
  </si>
  <si>
    <t>57721-00</t>
  </si>
  <si>
    <t>A57721-00</t>
  </si>
  <si>
    <t>Radiografsko snimanje unutrašnjeg fiksiranja frakture femura</t>
  </si>
  <si>
    <t>Radiografija  unutrašnjeg fiksiranja frakture femura- čitanje</t>
  </si>
  <si>
    <t>58927-00</t>
  </si>
  <si>
    <t>Direktna holangiografija, postoperativna</t>
  </si>
  <si>
    <t>58524-01</t>
  </si>
  <si>
    <t>A58524-01</t>
  </si>
  <si>
    <t>Radiografsko snimanje sternuma i rebara, jednostrano</t>
  </si>
  <si>
    <t xml:space="preserve"> Radiografija sternuma i rebara, jednostrano - čitanje</t>
  </si>
  <si>
    <t>60503-00</t>
  </si>
  <si>
    <t>A60503-00</t>
  </si>
  <si>
    <t>Fluoroskopija</t>
  </si>
  <si>
    <t>A57909-00</t>
  </si>
  <si>
    <t>Radiografsko snimanje petroza temporalne kosti</t>
  </si>
  <si>
    <t>Radiografija petroza temporalne kosti - čitanje</t>
  </si>
  <si>
    <t>58108-00</t>
  </si>
  <si>
    <t>58112-00</t>
  </si>
  <si>
    <t>Radiografija larinksa - čitanje</t>
  </si>
  <si>
    <t>A57945-00</t>
  </si>
  <si>
    <t>Radiografsko snimanje larinksa</t>
  </si>
  <si>
    <t>55032001</t>
  </si>
  <si>
    <t>Ultrazvučni pregled štitaste žlezde</t>
  </si>
  <si>
    <t>55036001</t>
  </si>
  <si>
    <t xml:space="preserve">Elastografija jetre </t>
  </si>
  <si>
    <t>55816-01</t>
  </si>
  <si>
    <t>Ultrazvučni pregled prepona</t>
  </si>
  <si>
    <t>55824-00</t>
  </si>
  <si>
    <t>Ultrazvučni pregled glutealne regije</t>
  </si>
  <si>
    <t>55812-00</t>
  </si>
  <si>
    <t>Ultrazvučni pregled grudnog koša ili trbušnog zida</t>
  </si>
  <si>
    <t>55238-00</t>
  </si>
  <si>
    <t>Ultrazvučni dupleks pregled arterija ili bajpasa donjih ekstremiteta, unilateralni</t>
  </si>
  <si>
    <t>55244-00</t>
  </si>
  <si>
    <t>Ultrazvučni dupleks pregled vena donjih ekstremiteta, unilateralni</t>
  </si>
  <si>
    <t>55248-00</t>
  </si>
  <si>
    <t>Ultrazvučni dupleks pregled arterija ili bajpasa gornjih ekstremiteta, unilateralni</t>
  </si>
  <si>
    <t>55252-00</t>
  </si>
  <si>
    <t>Ultrazvučnidupleks pregled vena gornjih ekstremiteta, unilateralni</t>
  </si>
  <si>
    <t>BEZ KONTRASTA</t>
  </si>
  <si>
    <t>56001-00</t>
  </si>
  <si>
    <t>56001001</t>
  </si>
  <si>
    <t>Kompjuterizovana tomografija mozga-snimanje</t>
  </si>
  <si>
    <t>56001002</t>
  </si>
  <si>
    <t>Kompjuterizovana tomografija mozga-čitanje</t>
  </si>
  <si>
    <t>56013-00</t>
  </si>
  <si>
    <t>56013001</t>
  </si>
  <si>
    <t>Kompjuterizovana tomografija orbite- snimanje</t>
  </si>
  <si>
    <t>56016-04</t>
  </si>
  <si>
    <t>56016041</t>
  </si>
  <si>
    <t>Kompjuterizovana tomografija srednjeg uva i temporalne kosti, obostrana-snimanje</t>
  </si>
  <si>
    <t>56016052</t>
  </si>
  <si>
    <t>Kompjuterizovana tomografija srednjeg uva i temporalne kosti, obostrana - čitanje</t>
  </si>
  <si>
    <t>56022-00</t>
  </si>
  <si>
    <t>56022001</t>
  </si>
  <si>
    <t>Kompjuterizovana tomografija facijalnih kostiju-snimanje</t>
  </si>
  <si>
    <t>56022002</t>
  </si>
  <si>
    <t>Kompjuterizovana tomografija facijalnih kostiju - čitanje</t>
  </si>
  <si>
    <t>56022-01</t>
  </si>
  <si>
    <t>56022011</t>
  </si>
  <si>
    <t>Kompjuterizovana tomografija paranazalnog sinusa-snimanje</t>
  </si>
  <si>
    <t>56028012</t>
  </si>
  <si>
    <t>Kompjuterizovana tomografija paranazalnog sinusa - čitanje</t>
  </si>
  <si>
    <t>56301-00</t>
  </si>
  <si>
    <t>Kompjuterizovana tomografija grudnog koša-snimanje</t>
  </si>
  <si>
    <t>Kompjuterizovana tomografija grudnog koša -čitanje</t>
  </si>
  <si>
    <t>56401-00</t>
  </si>
  <si>
    <t>56401001</t>
  </si>
  <si>
    <t>Kompjuterizovana tomografija abdomena-snimanje</t>
  </si>
  <si>
    <t>Kompjuterizovana tomografija abdomena-čitanje</t>
  </si>
  <si>
    <t>56409-00</t>
  </si>
  <si>
    <t>Kompjuterizovana tomografija karlice-snimanje</t>
  </si>
  <si>
    <t>56501-00</t>
  </si>
  <si>
    <t>Kompjuterizovana tomografija abdomena i karlice-snimanje</t>
  </si>
  <si>
    <t>Kompjuterizovana tomografija abdomena i karlice - čitanje</t>
  </si>
  <si>
    <t>56619-00</t>
  </si>
  <si>
    <t>56619001</t>
  </si>
  <si>
    <t>Kompjuterizovana tomografija ekstremiteta-snimanje</t>
  </si>
  <si>
    <t>59919002</t>
  </si>
  <si>
    <t>Kompjuterizovana tomografija ekstremiteta-čitanje</t>
  </si>
  <si>
    <t>56223-00</t>
  </si>
  <si>
    <t>56301-01</t>
  </si>
  <si>
    <t>56801-00</t>
  </si>
  <si>
    <t>56101-00</t>
  </si>
  <si>
    <t>56220-00</t>
  </si>
  <si>
    <t>56221-00</t>
  </si>
  <si>
    <t>56233-00</t>
  </si>
  <si>
    <t>SA KONTRASTOM</t>
  </si>
  <si>
    <t>56007-00</t>
  </si>
  <si>
    <t>Kompjuterizovana tomografija mozga sa intravenskom primenom kontrastnog sredstva-snimanje</t>
  </si>
  <si>
    <t>Kompjuterizovana tomografija mozga -čitanje</t>
  </si>
  <si>
    <t>56013-01</t>
  </si>
  <si>
    <t>Kompjuterizovana tomografija orbite sa intravenskom primenom kontrastnog sredstva - snimanje</t>
  </si>
  <si>
    <t>Kompjuterizovana tomografija orbite - čitanje</t>
  </si>
  <si>
    <t>56016-05</t>
  </si>
  <si>
    <t>Kompjuterizovana tomografija srednjeg uva i temporalne kosti sa intravenskom primenom kontrastnog sredstva, obostrana - snimanje</t>
  </si>
  <si>
    <t>Kompjuterizovana tomografija srednjeg uva i temporalne kosti  obostrana-čitanje</t>
  </si>
  <si>
    <t>56028-00</t>
  </si>
  <si>
    <t>Kompjuterizovana tomografija facijalnih kostiju sa intravenskom primenom kontrastnog sredstva - snimanje</t>
  </si>
  <si>
    <t>56028-01</t>
  </si>
  <si>
    <t>Kompjuterizovana tomografija paranazalnog sinusa sa intravenskom primenom kontrastnog sredstva-snimanje</t>
  </si>
  <si>
    <t>Kompjuterizovana tomografija paranazalnog sinusa -čitanje</t>
  </si>
  <si>
    <t>56307-00</t>
  </si>
  <si>
    <t>Kompjuterizovana tomografija grudnog koša sa intravenskom primenom kontrastnog sredstva-snimanje</t>
  </si>
  <si>
    <t>56407-00</t>
  </si>
  <si>
    <t>Kompjuterizovana tomografija abdomena sa intravenskom primenom kontrastnog sredstva-snimanje</t>
  </si>
  <si>
    <t xml:space="preserve">Kompjuterizovana tomografija-urografija </t>
  </si>
  <si>
    <t xml:space="preserve">Kompjuterizovana tomografija–enterografija </t>
  </si>
  <si>
    <t>56412-00</t>
  </si>
  <si>
    <t>56412001</t>
  </si>
  <si>
    <t>Kompjuterizovana tomografija karlice sa intravenskom primenom kontrastnog sredstva-snimanje</t>
  </si>
  <si>
    <t>56412002</t>
  </si>
  <si>
    <t>Kompjuterizovana tomografija karlice-čitanje</t>
  </si>
  <si>
    <t>56507-00</t>
  </si>
  <si>
    <t>Kompjuterizovana tomografija abdomena i karlice sa intravenskom primenom kontrastnog sredstva-snimanje</t>
  </si>
  <si>
    <t>56625-20</t>
  </si>
  <si>
    <t>Kompjuterizovana tomografija ekstremiteta sa intravenskom primenom kontrastnog sredstva-snimanje</t>
  </si>
  <si>
    <t>Kompjuterizovana tomografija ciljanog  zgloba  ekstremiteta nativno</t>
  </si>
  <si>
    <t>Kompjuterizovana tomografija ciljanog  zgloba  ekstremiteta sa kontrastom</t>
  </si>
  <si>
    <t xml:space="preserve">Kompjuterizovana tomografija – flebografija </t>
  </si>
  <si>
    <t>57350-00</t>
  </si>
  <si>
    <t>57350001</t>
  </si>
  <si>
    <t>Spiralna angiografija kompjuterizovanom tomografijom glave i/ili vrata, sa intravenskom primenom kontrastnog sredstva-snimanje</t>
  </si>
  <si>
    <t>57350002</t>
  </si>
  <si>
    <t>Spiralna angiografija kompjuterizovanom tomografijom glave i/ili vrata,sa intravenskom primenom kontrastnog sredstva -čitanje</t>
  </si>
  <si>
    <t>57350-01</t>
  </si>
  <si>
    <t>57350011</t>
  </si>
  <si>
    <t>Spiralna angiografija kompjuterizovanom tomografijom gornjih ekstremiteta, sa intravenskom primenom kontrastnog sredstva-snimanje</t>
  </si>
  <si>
    <t>57350012</t>
  </si>
  <si>
    <t>Spiralna angiografija kompjuterizovanom tomografijom gornjih ekstremiteta,sa intravenskom primenom kontrastnog sredstva-čitanje</t>
  </si>
  <si>
    <t>57350-02</t>
  </si>
  <si>
    <t>Spiralna angiografija kompjuterizovanom tomografijom grudnog koša, sa intravenskom primenom kontrastnog sredstva-snimanje</t>
  </si>
  <si>
    <t>Spiralna angiografija kompjuterizovanom tomografijom grudnog koša sa intravenskom primenom kontrastnog sredstva,-čitanje</t>
  </si>
  <si>
    <t>57350-03</t>
  </si>
  <si>
    <t>Spiralna angiografija kompjuterizovanom tomografijom abdomena, sa intravenskom primenom kontrastnog sredstva-snimanje</t>
  </si>
  <si>
    <t>Spiralna angiografija kompjuterizovanom tomografijom abdomena sa intravenskom primenom kontrastnog sredstva-čitanje</t>
  </si>
  <si>
    <t>Spiralna angiografija kompjuterizovanom tomografijom abdominalne i bilateralne iliofemoralne aorte donjih ekstremiteta, sa intravenskom primenom kontrastnog sredstva-snimanje</t>
  </si>
  <si>
    <t>Spiralna angiografija kompjuterizovanom tomografijom abdominalne i bilateralne iliofemoralne aorte donjih ekstremiteta sa intravenskom primenom kontrastnog sredstva-čitanje</t>
  </si>
  <si>
    <t>57350-06</t>
  </si>
  <si>
    <t>Spiralna angiografija kompjuterizovanom tomografijom pelvisa, sa intravenskom primenom kontrastnog sredstva-snimanje</t>
  </si>
  <si>
    <t>Spiralna angiografija kompjuterizovanom tomografijom pelvisa, sa intravenskom primenom kontrastnog sredstva-čitanje</t>
  </si>
  <si>
    <t>57350-07</t>
  </si>
  <si>
    <t>Spiralna angiografija kompjuterizovanom tomografijom donjih ekstremiteta, sa intravenskom primenom kontrastnog sredstva-snimanje</t>
  </si>
  <si>
    <t>Spiralna angiografija kompjuterizovanom tomografijom donjih ekstremiteta sa intravenskom primenom kontrastnog sredstva-čitanje</t>
  </si>
  <si>
    <t>56016-01</t>
  </si>
  <si>
    <t>56107-00</t>
  </si>
  <si>
    <t>56307-01</t>
  </si>
  <si>
    <t>56807-00</t>
  </si>
  <si>
    <t>57350-04</t>
  </si>
  <si>
    <t>angiografije ukupno</t>
  </si>
  <si>
    <t>без контраста</t>
  </si>
  <si>
    <t>Angiografija – arteriografija magnetnom rezonancom glave bez kontrastnog sredstva – snimanje</t>
  </si>
  <si>
    <t>Angiografija – arteriografija magnetnom rezonancom glave bez kontrastnog sredstva – čitanje</t>
  </si>
  <si>
    <t>Angiografija – venografija magnetnom rezonancom glave bez kontrastnog sredstva – snimanje</t>
  </si>
  <si>
    <t>Angiografija – venografija magnetnom rezonancom glave bez kontrastnog sredstva – čitanje</t>
  </si>
  <si>
    <t>Angiografija – arteriografija magnetnom rezonancom vrata bez kontrastnog sredstva – snimanje</t>
  </si>
  <si>
    <t>Angiografija – arteriografija magnetnom rezonancom vrata bez kontrastnog sredstva – čitanje</t>
  </si>
  <si>
    <t>Angiografija – venografija magnetnom rezonancom grudnog koša bez kontrastnog sredstva – snimanje</t>
  </si>
  <si>
    <t>Angiografija – venografija magnetnom rezonancom grudnog koša bez kontrastnog sredstva – čitanje</t>
  </si>
  <si>
    <t>Angiografija – arteriografija magnetnom rezonancom abdomena bez kontrastnog sredstva – snimanje</t>
  </si>
  <si>
    <t>Angiografija – arteriografija magnetnom rezonancom abdomena bez kontrastnog sredstva – čitanje</t>
  </si>
  <si>
    <t>Angiografija – venografija magnetnom rezonancom abdomena bez kontrastnog sredstva – snimanje</t>
  </si>
  <si>
    <t>Angiografija – venografija magnetnom rezonancom abdomena bez kontrastnog sredstva – čitanje</t>
  </si>
  <si>
    <t>Angiografija – venografija magnetnom rezonancom pelvisa bez kontrastnog sredstva – snimanje</t>
  </si>
  <si>
    <t>Angiografija – venografija magnetnom rezonancom pelvisa bez kontrastnog sredstva – čitanje</t>
  </si>
  <si>
    <t>ANGIOGRAFIJE SA KONTRASTOM</t>
  </si>
  <si>
    <t>Angiografija – arteriografija magnetnom rezonancom glave sa kontrastnim sredstvom – snimanje</t>
  </si>
  <si>
    <t>Angiografija – arteriografija magnetnom rezonancom glave sa kontrastnim sredstvom – čitanje</t>
  </si>
  <si>
    <t>Angiografija – venografija magnetnom rezonancom glave sa kontrastnim sredstvom – snimanje</t>
  </si>
  <si>
    <t>Angiografija – venografija magnetnom rezonancom glave sa kontrastnim sredstvom – čitanje</t>
  </si>
  <si>
    <t>Angiografija – arteriografija magnetnom rezonancom vrata sa kontrastnim sredstvom – snimanje</t>
  </si>
  <si>
    <t>Angiografija – arteriografija magnetnom rezonancom vrata sa kontrastnim sredstvom – čitanje</t>
  </si>
  <si>
    <t>Angiografija – arteriografija magnetnom rezonancom abdomena sa kontrastnim sredstvom – snimanje</t>
  </si>
  <si>
    <t>Angiografija – arteriografija magnetnom rezonancom abdomena sa kontrastnim sredstvom – čitanje</t>
  </si>
  <si>
    <t>Angiografija – venografija magnetnom rezonancom abdomena sa kontrastnim sredstvom – snimanje</t>
  </si>
  <si>
    <t>Angiografija – venografija magnetnom rezonancom abdomena sa kontrastnim sredstvom – čitanje</t>
  </si>
  <si>
    <t>Angiografija – venografija magnetnom rezonancom pelvisa sa kontrastnim sredstvom – snimanje</t>
  </si>
  <si>
    <t>Angiografija – venografija magnetnom rezonancom pelvisa sa kon- trastnim sredstvom – čitanje</t>
  </si>
  <si>
    <t>manetna rezonanca ukupno</t>
  </si>
  <si>
    <t>MAGNETNA REZONANCA BEZ KONTRASTA</t>
  </si>
  <si>
    <t>Magnetna rezonanca endokranijuma bez kontrastnog sredstva – snimanje</t>
  </si>
  <si>
    <t>Magnetna rezonanca endokranijuma bez kontrastnog sredstva – čitanje</t>
  </si>
  <si>
    <t>Magnetna rezonanca orbita bez kontrastnog sredstva – snimanje</t>
  </si>
  <si>
    <t>Magnetna rezonanca orbita bez kontrastnog sredstva – čitanje</t>
  </si>
  <si>
    <t>Magnetna rezonanca paranazalnih šupljina bez kontrastnog sredstva-snimanje</t>
  </si>
  <si>
    <t>Magnetna rezonanca paranazalnih šupljina bez kontrastnog sredstva-čitanje</t>
  </si>
  <si>
    <t>Magnetnorezonantna perfuzija mozga bez kontrastnog sredstva – snimanje</t>
  </si>
  <si>
    <t>Magnetnorezonantna perfuzija mozga bez kontrastnog sredstva – čitanje</t>
  </si>
  <si>
    <t>Magnetna rezonanca vrata bez kontrastnog sredstva – snimanje</t>
  </si>
  <si>
    <t>Magnetna rezonanca vrata bez kontrastnog sredstva – čitanje</t>
  </si>
  <si>
    <t>Magnetna rezonanca cervikalnog dela kième bez kontrastnog sredstva-snimanje</t>
  </si>
  <si>
    <t>Magnetna rezonanca cervikalnog dela kième bez kontrastnog sredstva-čitanje</t>
  </si>
  <si>
    <t>Magnetna rezonanca torakalnog dela kième bez kontrastnog sredstva-snimanje</t>
  </si>
  <si>
    <t>Magnetna rezonanca torakalnog dela kième bez kontrastnog sredstva-čitanje</t>
  </si>
  <si>
    <t>Magnetna rezonanca lumbosakralnog dela kième bez kontrastnog sredstva – snimanje</t>
  </si>
  <si>
    <t>Magnetna rezonanca lumbosakralnog dela kième bez kontrastnog sredstva – čitanje</t>
  </si>
  <si>
    <t>Magnetna rezonanca srca bez kontrastnog sredstva – snimanje</t>
  </si>
  <si>
    <t>Magnetna rezonanca srca bez kontrastnog sredstva – čitanje</t>
  </si>
  <si>
    <t>Magnetnorezonantna koronarografija bez kontrastnog sredstva – snimanje</t>
  </si>
  <si>
    <t>Magnetnorezonantna koronarografija bez kontrastnog sredstva – čitanje</t>
  </si>
  <si>
    <t>Magnetna rezonanca abdomena bez kontrastnog sredstva – snimanje</t>
  </si>
  <si>
    <t>Magnetna rezonanca abdomena bez kontrastnog sredstva – čitanje</t>
  </si>
  <si>
    <t>Magnetnorezonantna holangiopankreatografija (bez kontrastnog sredstva) – snimanje</t>
  </si>
  <si>
    <t>Magnetnorezonantna holangiopankreatografija (bez kontrastnog sredstva) – čitanje</t>
  </si>
  <si>
    <t>Magnetna rezonanca pelvisa bez kontrastnog sredstva – snimanje</t>
  </si>
  <si>
    <t>Magnetna rezonanca pelvisa bez kontrastnog sredstva – čitanje</t>
  </si>
  <si>
    <t>Magnetna rezonanca nadlaktice bez kontrastnog sredstva – snimanje</t>
  </si>
  <si>
    <t>Magnetna rezonanca nadlaktice bez kontrastnog sredstva – čitanje</t>
  </si>
  <si>
    <t>Magnetna rezonanca šake bez kontrastnog sredstva – snimanje</t>
  </si>
  <si>
    <t>Magnetna rezonanca šake bez kontrastnog sredstva – čitanje</t>
  </si>
  <si>
    <t>Magnetna rezonanca nadkolenice bez kontrastnog sredstva – snimanje</t>
  </si>
  <si>
    <t>Magnetna rezonanca nadkolenice bez kontrastnog sredstva – čitanje</t>
  </si>
  <si>
    <t>Magnetna rezonanca podkolenice bez kontrastnog sredstva – snimanje</t>
  </si>
  <si>
    <t>Magnetna rezonanca podkolenice bez kontrastnog sredstva –čitanje</t>
  </si>
  <si>
    <t>Magnetna rezonanca stopala bez kontrastnog sredstva – snimanje</t>
  </si>
  <si>
    <t>Magnetna rezonanca stopala bez kontrastnog sredstva – čitanje</t>
  </si>
  <si>
    <t>Magnetna rezonanca ramenog zgloba bez kontrastnog sredstva – snimanje</t>
  </si>
  <si>
    <t>Magnetna rezonanca ramenog zgloba bez kontrastnog sredstva – čitanje</t>
  </si>
  <si>
    <t>Magnetna rezonanca lakatnog zgloba bez kontrastnog sredstva – snimanje</t>
  </si>
  <si>
    <t>Magnetna rezonanca lakatnog zgloba bez kontrastnog sredstva – čitanje</t>
  </si>
  <si>
    <t>Magnetna rezonanca ruènog zgloba bez kontrastnog sredstva – snimanje</t>
  </si>
  <si>
    <t>Magnetna rezonanca ruènog zgloba bez kontrastnog sredstva – čitanje</t>
  </si>
  <si>
    <t>Magnetna rezonanca zgloba kuka bez kontrastnog sredstva – snimanje</t>
  </si>
  <si>
    <t>Magnetna rezonanca zgloba kuka bez kontrastnog sredstva – čitanje</t>
  </si>
  <si>
    <t>Magnetna rezonanca zgloba kolena bez kontrastnog sredstva – snimanje</t>
  </si>
  <si>
    <t>Magnetna rezonanca zgloba kolena bez kontrastnog sredstva – čitanje</t>
  </si>
  <si>
    <t>Magnetna rezonanca skoènog zgloba bez kontrastnog sredstva – snimanje</t>
  </si>
  <si>
    <t>Magnetna rezonanca skoènog zgloba bez kontrastnog sredstva – čitanje</t>
  </si>
  <si>
    <t>MAGNETNA REZONANCA SA KONTRASTOM</t>
  </si>
  <si>
    <t>Magnetna rezonanca endokranijuma sa kontrastnim sredstvom – snimanje</t>
  </si>
  <si>
    <t>Magnetna rezonanca endokranijuma sa kontrastnim sredstvom – čitanje</t>
  </si>
  <si>
    <t>Magnetna rezonanca selarne regije (uvek sa kontrastnim sredstvom)-snimanje</t>
  </si>
  <si>
    <t>Magnetna rezonanca selarne regije (uvek sa kontrastnim sredstvom)-čitanje</t>
  </si>
  <si>
    <t>Magnetna rezonanca orbita sa kontrastnim sredstvom – snimanje</t>
  </si>
  <si>
    <t>Magnetna rezonanca orbita sa kontrastnim sredstvom – čitanje</t>
  </si>
  <si>
    <t>Magnetna rezonanca paranazalnih šupljina sa kontrastnim sredstvom-snimanje</t>
  </si>
  <si>
    <t>Magnetna rezonanca paranazalnih šupljina sa kontrastnim sredstvom-čitanje</t>
  </si>
  <si>
    <t>Magnetnorezonantna perfuzija mozga sa kontrastnim sredstvom – snimanje</t>
  </si>
  <si>
    <t>Magnetnorezonantna perfuzija mozga sa kontrastnim sredstvom – čitanje</t>
  </si>
  <si>
    <t>Magnetna rezonanca vrata sa kontrastnim sredstvom – snimanje</t>
  </si>
  <si>
    <t>Magnetna rezonanca vrata sa kontrastnim sredstvom – čitanje</t>
  </si>
  <si>
    <t>Magnetna rezonanca cervikalnog dela kième sa kontrastnim sredstvom – snimanje</t>
  </si>
  <si>
    <t>Magnetna rezonanca cervikalnog dela kième sa kontrastnim sredstvom – čitanje</t>
  </si>
  <si>
    <t>Magnetna rezonanca torakalnog dela kième sa kontrastnim sredstvom-snimanje</t>
  </si>
  <si>
    <t>Magnetna rezonanca torakalnog dela kième sa kontrastnim sredstvom-čitanje</t>
  </si>
  <si>
    <t>Magnetna rezonanca lumbosakralnog dela kième sa kontrastnim sredstvom – snimanje</t>
  </si>
  <si>
    <t>Magnetna rezonanca lumbosakralnog dela kième sa kontrastnim sredstvom –čitanje</t>
  </si>
  <si>
    <t>Magnetna rezonanca srca sa kontrastnim sredstvom – snimanje</t>
  </si>
  <si>
    <t>Magnetna rezonanca srca sa kontrastnim sredstvom –čitanje</t>
  </si>
  <si>
    <t>Magnetnorezonantni stres test srca (uvek sa kontrastnim sredstvom)-snimanje</t>
  </si>
  <si>
    <t>Magnetnorezonantni stres test srca (uvek sa kontrastnim sredstvom)-čitanje</t>
  </si>
  <si>
    <t>Magnetnorezonantna koronarografija sa kontrastnim sredstvom – snimanje</t>
  </si>
  <si>
    <t>Magnetnorezonantna koronarografija sa kontrastnim sredstvom – čitanje</t>
  </si>
  <si>
    <t>Magnetna rezonanca jedne dojke (uvek sa kontrastnim sredstvom) – snimanje</t>
  </si>
  <si>
    <t>Magnetna rezonanca jedne dojke (uvek sa kontrastnim sredstvom) – čitanje</t>
  </si>
  <si>
    <t>Magnetna rezonanca obe dojke (uvek sa kontrastnim sredstvom) – snimanje</t>
  </si>
  <si>
    <t>Magnetna rezonanca obe dojke (uvek sa kontrastnim sredstvom) – čitanje</t>
  </si>
  <si>
    <t>Magnetna rezonanca abdomena sa kontrastnim sredstvom – snimanje</t>
  </si>
  <si>
    <t>Magnetna rezonanca abdomena sa kontrastnim sredstvom – čitanje</t>
  </si>
  <si>
    <t>Magnetnorezonanta enterografija (uvek sa kontrastnim sredstvom) – snimanje</t>
  </si>
  <si>
    <t>Magnetnorezonanta enterografija (uvek sa kontrastnim sredstvom) – čitanje</t>
  </si>
  <si>
    <t>Magnetnorezonanta kolonografija (uvek sa kontrastnim sredstvom) – snimanje</t>
  </si>
  <si>
    <t>Magnetnorezonanta kolonografija (uvek sa kontrastnim sredstvom) – čitanje</t>
  </si>
  <si>
    <t>Magnetna rezonanca pelvisa sa kontrastnim sredstvom – snimanje</t>
  </si>
  <si>
    <t>Magnetna rezonanca pelvisa sa kontrastnim sredstvom – čitanje</t>
  </si>
  <si>
    <t>Magnetnorezonanta urografija (uvek sa kontrastnim sredstvom) – snimanje</t>
  </si>
  <si>
    <t>Magnetnorezonanta urografija (uvek sa kontrastnim sredstvom) – čitanje</t>
  </si>
  <si>
    <t>Magnetna rezonanca prostate (uvek sa kontrastnim sredstvom) – snimanje</t>
  </si>
  <si>
    <t>Magnetna rezonanca prostate (uvek sa kontrastnim sredstvom) – čitanje</t>
  </si>
  <si>
    <t>Magnetna rezonanca nadkolenice sa kontrastnim sredstvom – snimanje</t>
  </si>
  <si>
    <t>Magnetna rezonanca nadkolenice sa kontrastnim sredstvom – čitanje</t>
  </si>
  <si>
    <t>Magnetna rezonanca zgloba kolena sa kontrastnim sredstvom – snimanje</t>
  </si>
  <si>
    <t>Magnetna rezonanca zgloba kolena sa kontrastnim sredstvom – čitanje</t>
  </si>
  <si>
    <t>Magnetna rezonanca ostalih oblasti sa kontrastnim sredstvom – snimanje</t>
  </si>
  <si>
    <t>Magnetna rezonanca ostalih oblasti sa kontrastnim sredstvom – čitanje</t>
  </si>
  <si>
    <t>31245-00</t>
  </si>
  <si>
    <t>Ekstenzivna ekscizija aksilarnih znojnih žlezda</t>
  </si>
  <si>
    <t>33815-01</t>
  </si>
  <si>
    <t>Direktno zatvaranje brahijalne arterije</t>
  </si>
  <si>
    <t>90954-00</t>
  </si>
  <si>
    <t>Ostale rekonstrukcijske procedure na jednjaku</t>
  </si>
  <si>
    <t>30293-00</t>
  </si>
  <si>
    <t>Ezofagostomija</t>
  </si>
  <si>
    <t>30405-03</t>
  </si>
  <si>
    <t>Reparacija ostalih kila trbušnog zida sa transpozicijom miši?a</t>
  </si>
  <si>
    <t>37300-00</t>
  </si>
  <si>
    <t>Plasiranje uretralne sonde</t>
  </si>
  <si>
    <t>90323-00</t>
  </si>
  <si>
    <t>Ostale procedure na žu?nom traktu</t>
  </si>
  <si>
    <t>49517-00</t>
  </si>
  <si>
    <t>Hemiartroplastika kolena</t>
  </si>
  <si>
    <t>90956-00</t>
  </si>
  <si>
    <t>Ekstrakorporalna litotripsija bilijarnog trakta šok-talasima (ESWL)</t>
  </si>
  <si>
    <t>36579-03</t>
  </si>
  <si>
    <t>Kompletna ureterektomija</t>
  </si>
  <si>
    <t>36609-00</t>
  </si>
  <si>
    <t>Revizija urinarnog konduita</t>
  </si>
  <si>
    <t>42740-01</t>
  </si>
  <si>
    <t>Dijagnostička aspiracija staklastog tela</t>
  </si>
  <si>
    <t>45623-03</t>
  </si>
  <si>
    <t>Korekcija ptoze na očnom kapku ostalim tehnikama levator mišića</t>
  </si>
  <si>
    <t>45671-01</t>
  </si>
  <si>
    <t>Rekonstrukcija očnog kapka sa režnjem, jedini ili prvi stadijum</t>
  </si>
  <si>
    <t>30266-00</t>
  </si>
  <si>
    <t>Incizija pljuvačnih žlezda ili kanala</t>
  </si>
  <si>
    <t>31230-03</t>
  </si>
  <si>
    <t>Ekscizija lezije(a) na koži i potkožnom tkivu usne</t>
  </si>
  <si>
    <t>41512-00</t>
  </si>
  <si>
    <t>Rekonstrukcija spoljašnjeg slušnog kanala</t>
  </si>
  <si>
    <t>41879-03</t>
  </si>
  <si>
    <t>Zatvaranje drugih vrsta fistula na traheji</t>
  </si>
  <si>
    <t>43852-00</t>
  </si>
  <si>
    <t>Zatvaranje traheo-ezofagealne fistule, torakotomijom</t>
  </si>
  <si>
    <t>90136-00</t>
  </si>
  <si>
    <t>Ostale reparacije jezika</t>
  </si>
  <si>
    <t>30266-01</t>
  </si>
  <si>
    <t>Marsupijalizacija ciste na pljuva?nim žlezdama ili kanalima</t>
  </si>
  <si>
    <t>45206-01</t>
  </si>
  <si>
    <t>Lokalni režanj kože nosa</t>
  </si>
  <si>
    <t>35723-01</t>
  </si>
  <si>
    <t>Uzimanje uzorka limfnog ?vora karlice ili abdomena za utvr?ivanje nivoa ginekološkog maligniteta</t>
  </si>
  <si>
    <t>35726-01</t>
  </si>
  <si>
    <t>Stejdžing laparotomija</t>
  </si>
  <si>
    <t>90441-00</t>
  </si>
  <si>
    <t>Ostale procedure na vulvi</t>
  </si>
  <si>
    <t>35670-00</t>
  </si>
  <si>
    <t>Abdominalna histerektomija sa pelvičnom limfonodektomijom</t>
  </si>
  <si>
    <t>L04AC06</t>
  </si>
  <si>
    <t>COSENTYX r.za inj 150mg/ml</t>
  </si>
  <si>
    <t>600349</t>
  </si>
  <si>
    <t>30478-00</t>
  </si>
  <si>
    <t>Panendoskopija do duodenuma sa odstranjenjem stranog tela</t>
  </si>
  <si>
    <t>11919-00</t>
  </si>
  <si>
    <t>Cistometrografija sa kontrastnom mikcionom cistoretrografijom</t>
  </si>
  <si>
    <t>42740-04</t>
  </si>
  <si>
    <t>Terapeutska aspiracija očne vodice</t>
  </si>
  <si>
    <t>90143-00</t>
  </si>
  <si>
    <t>Ostale procedure u ustima</t>
  </si>
  <si>
    <t>Primarna obrada rane - intraoralno</t>
  </si>
  <si>
    <t>Uklanjanje mukoznih cista</t>
  </si>
  <si>
    <t>16564-01</t>
  </si>
  <si>
    <t>Postpartalna evakuacija sadržaja materice sukcionom kiretažom</t>
  </si>
  <si>
    <t>96141-00</t>
  </si>
  <si>
    <t>Obuka veština u aktivnostima vezanim za održavanje zdravlja</t>
  </si>
  <si>
    <t>КУКОВИ</t>
  </si>
  <si>
    <t>КОЛЕНO</t>
  </si>
  <si>
    <t xml:space="preserve">Рендген дијагностика (број апарата 3 смена 2) </t>
  </si>
  <si>
    <t>Ултразвучна дијагностика ( број апарата 1 и број смена 2(3) )</t>
  </si>
  <si>
    <t>Доплер* (број апарата 1 и број смена 1 недељно)</t>
  </si>
  <si>
    <t>ЦТ Скенер (број апарата 2 и број смена 3)</t>
  </si>
  <si>
    <t>Magnetna rezonanca (број апарата 1 и број смена 2)</t>
  </si>
  <si>
    <t>sa skriningom</t>
  </si>
  <si>
    <t>Плазмафереза</t>
  </si>
  <si>
    <t xml:space="preserve">Savetovanje ili podučavanje o održavanju zdravlja i oporavku </t>
  </si>
  <si>
    <t xml:space="preserve">Savetovanje ili podučavanje o gubitku sluha ili poremaćajima sluha </t>
  </si>
  <si>
    <t xml:space="preserve">Savetovanje ili podučavanje o pomagalima ili uređajima za prilagođavanje </t>
  </si>
  <si>
    <t xml:space="preserve">Uvežbavanje veština u aktivnostima povezanim sa položajem tela/mobilnošću/pokretom </t>
  </si>
  <si>
    <t xml:space="preserve">Uvežbavanje glasa </t>
  </si>
  <si>
    <t xml:space="preserve">Radiografsko snimanje lobanje </t>
  </si>
  <si>
    <t xml:space="preserve">Radiografsko snimanje dojke, jednostrano </t>
  </si>
  <si>
    <t xml:space="preserve">Radiografsko snimanje abdomena </t>
  </si>
  <si>
    <t xml:space="preserve">Radiografsko snimanje urinarnog sistema </t>
  </si>
  <si>
    <t xml:space="preserve">Radiografsko snimanje sternuma </t>
  </si>
  <si>
    <t xml:space="preserve">Radiografsko snimanje grudnog koša </t>
  </si>
  <si>
    <t xml:space="preserve">Radiografsko snimanje sakralnokokcigealnog dela kičme </t>
  </si>
  <si>
    <t xml:space="preserve">Radiografsko snimanje lumbalnosakralnog dela kičme </t>
  </si>
  <si>
    <t xml:space="preserve">  Radiografsko snimanje trorakalnog dela kičme </t>
  </si>
  <si>
    <t xml:space="preserve">Radiografsko snimanje cervikalnog dela kičme </t>
  </si>
  <si>
    <t xml:space="preserve">Radiografsko snimanje temporalnomandibularnog zgloba </t>
  </si>
  <si>
    <t xml:space="preserve">Radiografsko snimanje nosa </t>
  </si>
  <si>
    <t xml:space="preserve"> Radiografsko snimanje pljuvačne žlezde </t>
  </si>
  <si>
    <t xml:space="preserve">Radiografsko snimanje mandibule </t>
  </si>
  <si>
    <t xml:space="preserve">Radiografsko snimanje ostalih facijalnih kostiju </t>
  </si>
  <si>
    <t xml:space="preserve">Radiografsko snimanje mastoidne kosti </t>
  </si>
  <si>
    <t xml:space="preserve">Radiografsko snimanje paranazalnog sinusa </t>
  </si>
  <si>
    <t xml:space="preserve">Radiografsko snimanje pelvisa </t>
  </si>
  <si>
    <t xml:space="preserve">Radiografsko snimanje zgloba kuka </t>
  </si>
  <si>
    <t xml:space="preserve">Radiografsko snimanje klavikule </t>
  </si>
  <si>
    <t xml:space="preserve">Radiografsko snimanje ramena ili skapule </t>
  </si>
  <si>
    <t xml:space="preserve">Radiografsko snimanje stopala </t>
  </si>
  <si>
    <t xml:space="preserve">Radiografsko snimanje gležnja </t>
  </si>
  <si>
    <t xml:space="preserve">Radiografsko snimanje noge </t>
  </si>
  <si>
    <t xml:space="preserve">Radiografsko snimanje kolena </t>
  </si>
  <si>
    <t xml:space="preserve">Radiografsko snimanje femura </t>
  </si>
  <si>
    <t xml:space="preserve"> Radiografsko snimanje šake </t>
  </si>
  <si>
    <t xml:space="preserve">Radiografsko snimanje podlaktice </t>
  </si>
  <si>
    <t xml:space="preserve">Radiografsko snimanje humerusa </t>
  </si>
  <si>
    <t xml:space="preserve">Radiografsko snimanje lakta </t>
  </si>
  <si>
    <t xml:space="preserve">Radiografsko snimanje rebara, obostrano </t>
  </si>
  <si>
    <t xml:space="preserve">Ostale sinografije </t>
  </si>
  <si>
    <t>Radiografsko snimanje grudnog koša sa fluoroskopskim skriningom</t>
  </si>
  <si>
    <t>Radiografsko snimanje oka</t>
  </si>
  <si>
    <t xml:space="preserve">Radiografsko snimanje farinksa, ezofagusa, želuca ili duodenuma sa primenom pozitivnog kontrastnog sredstva i skriningom grudnog koša </t>
  </si>
  <si>
    <t xml:space="preserve"> Radiografsko snimanje sternuma i rebara, jednostrano</t>
  </si>
  <si>
    <t>Radiografsko snimanje kičme, četiri područja</t>
  </si>
  <si>
    <t>Radiografsko snimanje kičme, dva područja</t>
  </si>
  <si>
    <t xml:space="preserve">Kompjuterizovana tomografija mozga-snimanje </t>
  </si>
  <si>
    <t xml:space="preserve">Kompjuterizovana tomografija srednjeg uva i temporalne kosti, obostrana-snimanje </t>
  </si>
  <si>
    <t xml:space="preserve">Kompjuterizovana tomografija paranazalnog sinusa-snimanje </t>
  </si>
  <si>
    <t xml:space="preserve">Kompjuterizovana tomografija grudnog koša-snimanje </t>
  </si>
  <si>
    <t xml:space="preserve">Kompjuterizovana tomografija karlice-snimanje </t>
  </si>
  <si>
    <t xml:space="preserve">Kompjuterizovana tomografija abdomena i karlice-snimanje </t>
  </si>
  <si>
    <t>Kompjuterizovana tomografija ekstremiteta</t>
  </si>
  <si>
    <t>Kompjuterizovana tomografija kičme, lumbosakralne regije</t>
  </si>
  <si>
    <t>Kompjuterizovana tomografija grudnog koša i abdomena</t>
  </si>
  <si>
    <t>Kompjuterizovana tomografija grudnog koša, abdomena i pelvisa</t>
  </si>
  <si>
    <t>Kompjuterizovana tomografija mekih tkiva vrata</t>
  </si>
  <si>
    <t>Kompjuterizovana tomografija kičme, cervikalne regije</t>
  </si>
  <si>
    <t>Kompjuterizovana tomografija kičme, torakalne regije</t>
  </si>
  <si>
    <t>Kompjuterizovana tomografija kiČme, višestrukih regija</t>
  </si>
  <si>
    <t xml:space="preserve">Kompjuterizovana tomografija mozga sa intravenskom primenom kontrastnog sredstva-snimanje </t>
  </si>
  <si>
    <t xml:space="preserve">Kompjuterizovana tomografija orbite sa intravenskom primenom kontrastnog sredstva - snimanje </t>
  </si>
  <si>
    <t xml:space="preserve">Kompjuterizovana tomografija srednjeg uva i temporalne kosti sa intravenskom primenom kontrastnog sredstva, obostrana - snimanje </t>
  </si>
  <si>
    <t xml:space="preserve">Kompjuterizovana tomografija facijalnih kostiju sa intravenskom primenom kontrastnog sredstva - snimanje </t>
  </si>
  <si>
    <t xml:space="preserve">Kompjuterizovana tomografija paranazalnog sinusa sa intravenskom primenom kontrastnog sredstva-snimanje </t>
  </si>
  <si>
    <t xml:space="preserve">Kompjuterizovana tomografija grudnog koša sa intravenskom primenom kontrastnog sredstva-snimanje </t>
  </si>
  <si>
    <t xml:space="preserve">Kompjuterizovana tomografija abdomena sa intravenskom primenom kontrastnog sredstva-snimanje </t>
  </si>
  <si>
    <t xml:space="preserve">Kompjuterizovana tomografija karlice sa intravenskom primenom kontrastnog sredstva-snimanje </t>
  </si>
  <si>
    <t xml:space="preserve">Kompjuterizovana tomografija abdomena i karlice sa intravenskom primenom kontrastnog sredstva-snimanje </t>
  </si>
  <si>
    <t xml:space="preserve">Kompjuterizovana tomografija ekstremiteta sa intravenskom primenom kontrastnog sredstva-snimanje </t>
  </si>
  <si>
    <t xml:space="preserve">Spiralna angiografija kompjuterizovanom tomografijom glave i/ili vrata, sa intravenskom primenom kontrastnog sredstva-snimanje </t>
  </si>
  <si>
    <t xml:space="preserve">Spiralna angiografija kompjuterizovanom tomografijom gornjih ekstremiteta, sa intravenskom primenom kontrastnog sredstva-snimanje </t>
  </si>
  <si>
    <t xml:space="preserve">Spiralna angiografija kompjuterizovanom tomografijom grudnog koša, sa intravenskom primenom kontrastnog sredstva-snimanje </t>
  </si>
  <si>
    <t xml:space="preserve">Spiralna angiografija kompjuterizovanom tomografijom abdomena, sa intravenskom primenom kontrastnog sredstva-snimanje </t>
  </si>
  <si>
    <t xml:space="preserve">Spiralna angiografija kompjuterizovanom tomografijom pelvisa, sa intravenskom primenom kontrastnog sredstva-snimanje </t>
  </si>
  <si>
    <t xml:space="preserve">Spiralna angiografija kompjuterizovanom tomografijom donjih ekstremiteta, sa intravenskom primenom kontrastnog sredstva-snimanje </t>
  </si>
  <si>
    <t>Kompjuterizovana tomografija srednjeg uva i temporalne kosti sa intravenskom primenom kontrastnog sredstva, jednostrana</t>
  </si>
  <si>
    <t>Kompjuterizovana tomografija mekih tkiva vrata sa intravenskom primenom kontrastnog sredstva</t>
  </si>
  <si>
    <t>Kompjuterizovana tomografija grudnog koša i abdomena sa intravenskom primenom kontrastnog sredstva</t>
  </si>
  <si>
    <t>Kompjuterizovana tomografija grudnog koša, abdomena i pelvisa sa intravenskom primenom kontrastnog sredstva</t>
  </si>
  <si>
    <t>Spiralna angiografija kompjuterizovanom tomografijom abdominalne i bilateralne iliofemoralne aorte donjih ekstremiteta, sa intravenskom primenom kontrastnog sredstva</t>
  </si>
  <si>
    <t>Injekcija u zglob ili neku drugu sinovijsku šupljinu, neklasifikovana na drugom mestu</t>
  </si>
  <si>
    <t xml:space="preserve"> укупно дијализни материјал и лекови за дијализу</t>
  </si>
  <si>
    <t xml:space="preserve"> укупно средства за дијализу</t>
  </si>
  <si>
    <t>Fiberoptička kolonoskopija do cekuma sa primenom mastila za obeležavanje</t>
  </si>
  <si>
    <t>Преглед ендоскопсог узорка једњака,односно  желуца, односно танког, односно дебелог црева, односно аналног канала-макроскопска и микроскопска анализа и дијагноза промене у ендоскопском исечку једњака, односно желуца, односно танког, односно дебелог црева</t>
  </si>
  <si>
    <t>L009472</t>
  </si>
  <si>
    <t>Sediment urina</t>
  </si>
  <si>
    <t xml:space="preserve">  ПРЕГЛЕД УРИНА АНАЛИЗЕ УКУПНО </t>
  </si>
  <si>
    <t>КБЦ ЗВЕЗДАРА</t>
  </si>
  <si>
    <t>31.12.2021.</t>
  </si>
  <si>
    <t>01.01.2024.</t>
  </si>
  <si>
    <t>31.12.2024.</t>
  </si>
  <si>
    <t>Табела</t>
  </si>
  <si>
    <t>ИМПЛАНТАТИ</t>
  </si>
  <si>
    <t>УКУПНО План 2019</t>
  </si>
  <si>
    <t>Издато из Апотеке 2019.</t>
  </si>
  <si>
    <t>УКУПНО План 2021.</t>
  </si>
  <si>
    <t>УКУПНО План 2023.</t>
  </si>
  <si>
    <t>ИЗДАТО из Апотеке 01.01.2024.-31.12.2024.</t>
  </si>
  <si>
    <t>УКУПНО План 2025.</t>
  </si>
  <si>
    <t>OSTALI UGRADNI MATERIJAL U ORTOPEDIJI  KPP 077</t>
  </si>
  <si>
    <t xml:space="preserve">BIORESOPTIVNI interferentbi šrafovi za ligamenoplastiku </t>
  </si>
  <si>
    <t>DHS PLOČA standardna zaključavajuća</t>
  </si>
  <si>
    <t>DCS PLOČA standardna zaključavajuća</t>
  </si>
  <si>
    <t xml:space="preserve">FIXATOR UNUTRAŠNJI  </t>
  </si>
  <si>
    <t>FIXATOR SPOLJAŠNJI</t>
  </si>
  <si>
    <t>IGLA KIRCHER</t>
  </si>
  <si>
    <t xml:space="preserve">KLIN za DHC I DCP ploče </t>
  </si>
  <si>
    <t>KAPA završna od titanijuma</t>
  </si>
  <si>
    <t>KLIN intramedularni</t>
  </si>
  <si>
    <t>LCP PLOČA zaključavajuća, nezaključavajuća</t>
  </si>
  <si>
    <t>PODLOŠKA ZA ŠRAFOVE, šajbna ortopedska</t>
  </si>
  <si>
    <t>SAMOZAKLJUČAVAJUĆI šrafovi</t>
  </si>
  <si>
    <t>Set od titanijumskih dugmeta</t>
  </si>
  <si>
    <t>SEČIVO od titanijuma, kanulirano</t>
  </si>
  <si>
    <t>BP21018</t>
  </si>
  <si>
    <t>ZAVRTANJ kortikalni, kompesivni, spongiozni, raznih veličina</t>
  </si>
  <si>
    <t>ŠRAF kortikalni, spongiozni, maleoralni</t>
  </si>
  <si>
    <t>ŽICA SERKLAŽ sa i bez stezaljke</t>
  </si>
  <si>
    <t>IMPLANTATI U ORTOPEDIJI (ENDOPROTEZE) KPP 078</t>
  </si>
  <si>
    <t>Acetabulum bezcementni, hibridni Magna</t>
  </si>
  <si>
    <t>Acetabulum bezcementni, hibridni Makler</t>
  </si>
  <si>
    <t>Acetabulum cementni , Orthoaid</t>
  </si>
  <si>
    <t>Femur kolena , Makler</t>
  </si>
  <si>
    <t>Femur kolena , Magna</t>
  </si>
  <si>
    <t>Glava biartikularne proteze kuka,  Narcissus</t>
  </si>
  <si>
    <t>Glava izmenjiva, biartikularne proteze kuka, Narcissus</t>
  </si>
  <si>
    <t>Glava bezcementna, hibridna, Magna</t>
  </si>
  <si>
    <t>Glava bezcementna, hibridna, Makler</t>
  </si>
  <si>
    <t>Glava cementna, Orthoaid</t>
  </si>
  <si>
    <t>Insert bescementni, hibridni Makler</t>
  </si>
  <si>
    <t>Insert bescementni, hibridni Magna</t>
  </si>
  <si>
    <t>Insert kolena Makler</t>
  </si>
  <si>
    <t>Insert kolena Magna</t>
  </si>
  <si>
    <t>Stem bezcementni  Makler</t>
  </si>
  <si>
    <t>Stem bezcementni  Magna</t>
  </si>
  <si>
    <t>Stem hibridni  Makler</t>
  </si>
  <si>
    <t>Stem hibridni Magna</t>
  </si>
  <si>
    <t>Stem cementni  Orthoaid</t>
  </si>
  <si>
    <t>Telo biartikularne proteze kuka Narcisus</t>
  </si>
  <si>
    <t>Tibija kolena  Makler</t>
  </si>
  <si>
    <t>Tibija kolena Magna</t>
  </si>
  <si>
    <t>Zavrtanj za bescementnu I hibridnu protezu kuka,  Makler</t>
  </si>
  <si>
    <t>Zavrtanj za bescementnu I hibridnu protezu kuka,  Magna</t>
  </si>
  <si>
    <t>Cement koštani sa jednim antibiotikom Magna</t>
  </si>
  <si>
    <t>Cement koštani sa dva antibiotikom  Magna</t>
  </si>
  <si>
    <t>Stem distalni bezc.mod.rev.proteze kuka</t>
  </si>
  <si>
    <t>Stem proksimalni bezc.mod.rev.proteze kuka</t>
  </si>
  <si>
    <t>PEJSMEJKERI I ELEKTRODE KPP 081</t>
  </si>
  <si>
    <t>ELEKTRODA HV aktivne ili pasivne fiksacije - Reliance 4, Durata</t>
  </si>
  <si>
    <t>ELEKTRODA HV aktivne ili pasivne fiksacije - Sprint</t>
  </si>
  <si>
    <t>ELEKTRODA HV aktivne ili pasivne fiksacije - Plexa ProMRI</t>
  </si>
  <si>
    <t>ELEKTRODA bipolarna Isoflex OptimStraight, Trendil STS Leads</t>
  </si>
  <si>
    <t>PEJSMEJKER, jednokomorski sa frekventnom adaptacijom</t>
  </si>
  <si>
    <t>PEJSMEJKER jednokomorski implantibilni kardioverter</t>
  </si>
  <si>
    <t xml:space="preserve">PEJSMEJKER, dvokomorski  sa frekventnom adaptacijom </t>
  </si>
  <si>
    <t>PEJSMEJKER dvokomorski implantibilni kardioverter</t>
  </si>
  <si>
    <t>STENTOVI KPP 082</t>
  </si>
  <si>
    <t>Periferni stent,koronarni Supera Periferal</t>
  </si>
  <si>
    <t>Periferni stent, femoralni sa lekom</t>
  </si>
  <si>
    <t xml:space="preserve">Koronarni stent, BioFreedom </t>
  </si>
  <si>
    <t>Koronarni stent, , Amphilimus</t>
  </si>
  <si>
    <t>STT230890</t>
  </si>
  <si>
    <t xml:space="preserve">Koronarni stent, Sirolimus Ultimaster </t>
  </si>
  <si>
    <t xml:space="preserve">Koronarni stent, Xience Pro S </t>
  </si>
  <si>
    <t>Koronarni stent, Synergy Evrolimus</t>
  </si>
  <si>
    <t>Koronarni stent, Onyx trustar</t>
  </si>
  <si>
    <t>Koronarni stent, prekriveni PK Papyrus</t>
  </si>
  <si>
    <t>GRAFTOVI KPP 083</t>
  </si>
  <si>
    <t>GR23050</t>
  </si>
  <si>
    <t xml:space="preserve">GRAFT  impregnirani tubularni </t>
  </si>
  <si>
    <t xml:space="preserve">GRAFT impregnirani bifurkacioni </t>
  </si>
  <si>
    <t xml:space="preserve">GRAFT spiralni ePTFE FlowLine Bipore </t>
  </si>
  <si>
    <t>OSTALI UGRADNI MATERIJAL OSTALO           KPP 084</t>
  </si>
  <si>
    <t>Intraokularno meko jednodelno zadnjekomorno sočivo od hidrofobnog akrilata, Alcon</t>
  </si>
  <si>
    <t>Intraokularno meko jednodelno zadnjekomorno sočivo od hidrofobnog akrilata, Hoya</t>
  </si>
  <si>
    <t>Intraokularno sočivo trodelno, zadnjekomorno, Alcon</t>
  </si>
  <si>
    <t>SOČIVA UKUPNO</t>
  </si>
  <si>
    <t>OSTALI UGRADNI MATERIJAL  OSTALO</t>
  </si>
  <si>
    <t>OČNO</t>
  </si>
  <si>
    <t>T tuba (trajna)</t>
  </si>
  <si>
    <t>GOVORNA PROTEZA  Provox  GP900001</t>
  </si>
  <si>
    <t>GASTRO</t>
  </si>
  <si>
    <t>HIRURGIJA</t>
  </si>
  <si>
    <t>KLIPS titanijumski 6klipseva/šaržer, Vitalitec</t>
  </si>
  <si>
    <t>MREŽICA poluresorptivna 8,5x15cm ,laka UM009</t>
  </si>
  <si>
    <t>PUNJENJE za stapler endoskopski, COVIDIEN normalno I deblje tkivo, 45mm</t>
  </si>
  <si>
    <t>INTERVENTNA RADIOLOGIJA</t>
  </si>
  <si>
    <t>MIKROSFERE - za embolizaciju trajno vidljive na skeneru</t>
  </si>
  <si>
    <t>Periferne, AZURO okluzivne spirale</t>
  </si>
  <si>
    <t>Periferne  okluzivne spirale</t>
  </si>
  <si>
    <t>OSTALI UGRADNI MATERIJAL - UKUPNO</t>
  </si>
  <si>
    <t>Укупно KPP 084</t>
  </si>
  <si>
    <t>Санитетски и медицински потрошни материјал који се набављају у поступку ЦЈН</t>
  </si>
  <si>
    <t>Санитетски и медицински потрошни материјал - самостална набавка установе</t>
  </si>
  <si>
    <t>30.09.2024.</t>
  </si>
  <si>
    <t>Табела 18</t>
  </si>
  <si>
    <t>Издато из Апотеке јануар -децембар 2024</t>
  </si>
  <si>
    <t xml:space="preserve"> rastv za inf 5x10mg/5ml</t>
  </si>
  <si>
    <t>ЛЕКОВИ СА Ц ЛИСТЕ</t>
  </si>
  <si>
    <t>ЛЕКОВИ ВАН ЛИСТЕ</t>
  </si>
  <si>
    <t>B05XA31</t>
  </si>
  <si>
    <t>ADAMEL/TRACUTIL  amp 10ml</t>
  </si>
  <si>
    <t>10 ml</t>
  </si>
  <si>
    <t>N02CD03</t>
  </si>
  <si>
    <t xml:space="preserve"> AJOVY, napunjen injekcioni špric,  225mg</t>
  </si>
  <si>
    <t>225mg/1.5mL</t>
  </si>
  <si>
    <t>V03AB35</t>
  </si>
  <si>
    <t xml:space="preserve"> BRIDION inj.  200mg</t>
  </si>
  <si>
    <t>100mg/ml, 2ml</t>
  </si>
  <si>
    <t>B01AC06</t>
  </si>
  <si>
    <t>CARDIOPIRIN tbl G.L.Pharma GMBH 100mg</t>
  </si>
  <si>
    <t>pak</t>
  </si>
  <si>
    <t xml:space="preserve"> 30x100mg</t>
  </si>
  <si>
    <t>CORASP tbl.  100mg</t>
  </si>
  <si>
    <t>30x100 mg</t>
  </si>
  <si>
    <t>DARZALEX, konc.za inj. 120mg</t>
  </si>
  <si>
    <t>1x15mL;120 mg/ml</t>
  </si>
  <si>
    <t>N05CM18</t>
  </si>
  <si>
    <t xml:space="preserve"> Dexmedetomidin (Dexdor) amp. 200mcg</t>
  </si>
  <si>
    <t xml:space="preserve"> 200mcg/2ml</t>
  </si>
  <si>
    <t>R03DX10</t>
  </si>
  <si>
    <t xml:space="preserve"> FASENRA, rast.za inj 30mg</t>
  </si>
  <si>
    <t>1x30mg/ml</t>
  </si>
  <si>
    <t>B05XA14</t>
  </si>
  <si>
    <t xml:space="preserve"> GLYCOPHOS inf., 20ml</t>
  </si>
  <si>
    <t xml:space="preserve"> 20ml</t>
  </si>
  <si>
    <t>L01XX45</t>
  </si>
  <si>
    <t xml:space="preserve"> KYPROLIS prašak za ras.za inf 60mg</t>
  </si>
  <si>
    <t>60mg</t>
  </si>
  <si>
    <t>C10AX16</t>
  </si>
  <si>
    <t xml:space="preserve">LEQVIO rastvor.za inj. u napunjenom špr. 284mg </t>
  </si>
  <si>
    <t>1x1,5mL;284 mg/ml</t>
  </si>
  <si>
    <t>A06AD</t>
  </si>
  <si>
    <t xml:space="preserve"> MOVIPREP  prašak za oralni rastvor</t>
  </si>
  <si>
    <t>S01BA01</t>
  </si>
  <si>
    <t xml:space="preserve"> OZURDEX, rast.za inj 0.7mg</t>
  </si>
  <si>
    <t>0.7mg(700mcg)</t>
  </si>
  <si>
    <t>N02AB02</t>
  </si>
  <si>
    <t xml:space="preserve"> PETIDIN HLORID  inj. 100 mg</t>
  </si>
  <si>
    <t>100mg/2ml</t>
  </si>
  <si>
    <t>H05BX04</t>
  </si>
  <si>
    <t xml:space="preserve">  Parsabiv amp. 2,5mg/0,5ml </t>
  </si>
  <si>
    <t>2,5mg/0,5ml</t>
  </si>
  <si>
    <t xml:space="preserve">  Parsabiv amp. 5mg/ml </t>
  </si>
  <si>
    <t>5mg/ml</t>
  </si>
  <si>
    <t>A16AX06</t>
  </si>
  <si>
    <t>REVESTIVE(teduglutid) prašak za ras. za inf.5 mg</t>
  </si>
  <si>
    <t>5 mg</t>
  </si>
  <si>
    <t>L04AJ01</t>
  </si>
  <si>
    <t>SOLIRIS 10mg/ml 1x30ml, konc.za inf</t>
  </si>
  <si>
    <t>conc ad inf</t>
  </si>
  <si>
    <t xml:space="preserve"> 1x30ml</t>
  </si>
  <si>
    <t>J05AX02</t>
  </si>
  <si>
    <t xml:space="preserve"> TAMIFLU kaps. 10x75 mg</t>
  </si>
  <si>
    <t>75 mg</t>
  </si>
  <si>
    <t>B01AC17</t>
  </si>
  <si>
    <t>TIROFIBAN  (TROMBOSTAT,TIROSTU , AGGRASTAT) inf.  50ml</t>
  </si>
  <si>
    <t>0,25mg/ml, 50ml</t>
  </si>
  <si>
    <t>S01LA09</t>
  </si>
  <si>
    <t>VABYSMO(faricimab) inj. 120mg/ml</t>
  </si>
  <si>
    <t xml:space="preserve"> 120mg/ml, 1x0.24ml,</t>
  </si>
  <si>
    <t>L01BC07</t>
  </si>
  <si>
    <t>VIDAZA inj. 100 mg</t>
  </si>
  <si>
    <t>J05AX25</t>
  </si>
  <si>
    <t>XOFLUZA tabl. 2x40mg</t>
  </si>
  <si>
    <t>2x40mg</t>
  </si>
  <si>
    <t>J01DD52</t>
  </si>
  <si>
    <t>ZAVICEFTA 2g+0,5g (ceftazidim-avibaktam) (10)</t>
  </si>
  <si>
    <t>2g+0,5g</t>
  </si>
  <si>
    <t>009160</t>
  </si>
  <si>
    <t>009164</t>
  </si>
  <si>
    <t>009134</t>
  </si>
  <si>
    <t>039338</t>
  </si>
  <si>
    <t>Реагенси</t>
  </si>
  <si>
    <t>РЕАГЕНСИ (УКУПНО)</t>
  </si>
  <si>
    <t>Реагенси који се набављају у поступку ЦЈН</t>
  </si>
  <si>
    <t>Реагенси - самостална набавка установе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</si>
</sst>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.0"/>
    <numFmt numFmtId="165" formatCode="_)@"/>
    <numFmt numFmtId="166" formatCode="0;0;;@"/>
    <numFmt numFmtId="167" formatCode="#,##0.0"/>
    <numFmt numFmtId="168" formatCode="0;[Red]0"/>
    <numFmt numFmtId="169" formatCode="#,##0.0000"/>
    <numFmt numFmtId="170" formatCode="#,##0.00000"/>
    <numFmt numFmtId="171" formatCode="0.000000000"/>
  </numFmts>
  <fonts count="116">
    <font>
      <sz val="10"/>
      <name val="HelveticaPlain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0"/>
      <color indexed="12"/>
      <name val="HelveticaPlain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8"/>
      <name val="Times New Roman"/>
      <family val="1"/>
    </font>
    <font>
      <sz val="12"/>
      <name val="Times New Roman"/>
      <family val="1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Arial"/>
      <family val="2"/>
    </font>
    <font>
      <sz val="8"/>
      <name val="HelveticaPlain"/>
    </font>
    <font>
      <b/>
      <sz val="11"/>
      <name val="Times New Roman"/>
      <family val="1"/>
    </font>
    <font>
      <sz val="12"/>
      <name val="Times New Roman"/>
      <family val="1"/>
      <charset val="238"/>
    </font>
    <font>
      <sz val="10"/>
      <name val="Arial"/>
      <family val="2"/>
    </font>
    <font>
      <b/>
      <sz val="11"/>
      <color indexed="12"/>
      <name val="Arial"/>
      <family val="2"/>
    </font>
    <font>
      <b/>
      <u/>
      <sz val="10"/>
      <color indexed="12"/>
      <name val="HelveticaPlain"/>
    </font>
    <font>
      <sz val="10"/>
      <color indexed="8"/>
      <name val="Times New Roman"/>
      <family val="1"/>
    </font>
    <font>
      <sz val="10"/>
      <color indexed="10"/>
      <name val="Times New Roman"/>
      <family val="1"/>
    </font>
    <font>
      <sz val="10"/>
      <name val="Cambria"/>
      <family val="1"/>
    </font>
    <font>
      <b/>
      <sz val="14"/>
      <name val="Times New Roman"/>
      <family val="1"/>
    </font>
    <font>
      <sz val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i/>
      <sz val="8"/>
      <name val="Arial"/>
      <family val="2"/>
    </font>
    <font>
      <i/>
      <sz val="9"/>
      <name val="Arial"/>
      <family val="2"/>
    </font>
    <font>
      <sz val="10"/>
      <color indexed="8"/>
      <name val="Arial"/>
      <family val="2"/>
    </font>
    <font>
      <i/>
      <sz val="10"/>
      <color indexed="8"/>
      <name val="Arial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b/>
      <sz val="11"/>
      <name val="Arial"/>
      <family val="2"/>
    </font>
    <font>
      <sz val="8"/>
      <color indexed="8"/>
      <name val="Arial"/>
      <family val="2"/>
    </font>
    <font>
      <b/>
      <sz val="9"/>
      <color indexed="57"/>
      <name val="Cambria"/>
      <family val="1"/>
    </font>
    <font>
      <sz val="9"/>
      <name val="Cambria"/>
      <family val="1"/>
    </font>
    <font>
      <b/>
      <sz val="11"/>
      <name val="Cambria"/>
      <family val="1"/>
    </font>
    <font>
      <sz val="8"/>
      <color indexed="8"/>
      <name val="Verdana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8"/>
      <color theme="1" tint="0.14996795556505021"/>
      <name val="Calibri"/>
      <family val="1"/>
      <scheme val="minor"/>
    </font>
    <font>
      <sz val="8"/>
      <name val="Calibri"/>
      <family val="1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4" tint="-0.499984740745262"/>
      <name val="Cambria"/>
      <family val="1"/>
      <scheme val="major"/>
    </font>
    <font>
      <sz val="9"/>
      <name val="Cambria"/>
      <family val="1"/>
      <scheme val="major"/>
    </font>
    <font>
      <b/>
      <sz val="11"/>
      <name val="Cambria"/>
      <family val="1"/>
      <scheme val="maj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</font>
    <font>
      <i/>
      <sz val="10"/>
      <name val="Calibri"/>
      <family val="2"/>
    </font>
    <font>
      <b/>
      <sz val="10"/>
      <name val="Calibri"/>
      <family val="2"/>
    </font>
    <font>
      <sz val="10"/>
      <name val="Calibri"/>
      <family val="2"/>
      <charset val="238"/>
      <scheme val="minor"/>
    </font>
    <font>
      <b/>
      <sz val="18"/>
      <name val="Calibri"/>
      <family val="2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10"/>
      <name val="HelveticaPlain"/>
      <charset val="238"/>
    </font>
    <font>
      <b/>
      <sz val="10"/>
      <color indexed="57"/>
      <name val="Cambria"/>
      <family val="1"/>
    </font>
    <font>
      <b/>
      <sz val="11"/>
      <color indexed="57"/>
      <name val="Cambria"/>
      <family val="1"/>
    </font>
    <font>
      <sz val="10"/>
      <color rgb="FF333333"/>
      <name val="Arial"/>
      <family val="2"/>
      <charset val="238"/>
    </font>
    <font>
      <b/>
      <sz val="10"/>
      <name val="HelveticaPlain"/>
    </font>
    <font>
      <sz val="10"/>
      <name val="HelveticaPlain"/>
    </font>
    <font>
      <b/>
      <sz val="10"/>
      <name val="Arial"/>
      <family val="2"/>
      <charset val="238"/>
    </font>
    <font>
      <b/>
      <sz val="8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9"/>
      <color rgb="FFFF0000"/>
      <name val="Arial"/>
      <family val="2"/>
    </font>
    <font>
      <i/>
      <sz val="9"/>
      <color rgb="FFFF0000"/>
      <name val="Arial"/>
      <family val="2"/>
    </font>
    <font>
      <sz val="8"/>
      <color indexed="8"/>
      <name val="Times New Roman"/>
      <family val="1"/>
      <charset val="238"/>
    </font>
    <font>
      <sz val="9"/>
      <color indexed="10"/>
      <name val="Arial"/>
      <family val="2"/>
    </font>
    <font>
      <sz val="8"/>
      <color indexed="10"/>
      <name val="Times New Roman"/>
      <family val="1"/>
      <charset val="238"/>
    </font>
    <font>
      <b/>
      <sz val="11"/>
      <color rgb="FFFF0000"/>
      <name val="Calibri"/>
      <family val="2"/>
      <charset val="238"/>
    </font>
    <font>
      <b/>
      <sz val="8"/>
      <color rgb="FFFF0000"/>
      <name val="Times New Roman"/>
      <family val="1"/>
      <charset val="238"/>
    </font>
    <font>
      <b/>
      <sz val="9"/>
      <color rgb="FFFF0000"/>
      <name val="Arial"/>
      <family val="2"/>
    </font>
    <font>
      <sz val="8"/>
      <color indexed="10"/>
      <name val="Arial"/>
      <family val="2"/>
    </font>
    <font>
      <sz val="8"/>
      <color indexed="8"/>
      <name val="Times New Roman"/>
      <family val="1"/>
    </font>
    <font>
      <sz val="10"/>
      <color rgb="FF000000"/>
      <name val="Arial"/>
      <family val="2"/>
    </font>
    <font>
      <b/>
      <sz val="18"/>
      <name val="Calibri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name val="Calibri"/>
      <family val="2"/>
      <charset val="238"/>
    </font>
    <font>
      <sz val="9"/>
      <name val="Calibri"/>
      <family val="2"/>
      <charset val="238"/>
    </font>
    <font>
      <sz val="12"/>
      <name val="Calibri"/>
      <family val="2"/>
      <charset val="238"/>
    </font>
    <font>
      <sz val="8"/>
      <name val="Calibri"/>
      <family val="2"/>
      <charset val="238"/>
    </font>
    <font>
      <b/>
      <sz val="11"/>
      <name val="Calibri"/>
      <family val="2"/>
      <charset val="238"/>
    </font>
    <font>
      <sz val="10"/>
      <name val="Calibri"/>
      <family val="2"/>
      <charset val="238"/>
    </font>
    <font>
      <b/>
      <sz val="12"/>
      <name val="Calibri"/>
      <family val="2"/>
    </font>
    <font>
      <b/>
      <sz val="12"/>
      <name val="Calibri"/>
      <family val="2"/>
      <charset val="238"/>
    </font>
    <font>
      <sz val="11"/>
      <name val="Calibri"/>
      <family val="2"/>
      <charset val="238"/>
    </font>
    <font>
      <sz val="9"/>
      <color theme="0"/>
      <name val="Calibri"/>
      <family val="2"/>
      <charset val="238"/>
    </font>
    <font>
      <b/>
      <sz val="8"/>
      <name val="Calibri"/>
      <family val="2"/>
      <charset val="238"/>
    </font>
    <font>
      <sz val="10"/>
      <name val="Calibri"/>
      <family val="2"/>
    </font>
    <font>
      <b/>
      <sz val="8"/>
      <color theme="1"/>
      <name val="Calibri"/>
      <family val="2"/>
      <charset val="238"/>
    </font>
    <font>
      <sz val="9"/>
      <color theme="1"/>
      <name val="Calibri"/>
      <family val="2"/>
      <charset val="238"/>
    </font>
    <font>
      <sz val="8"/>
      <color theme="1"/>
      <name val="Calibri"/>
      <family val="2"/>
      <charset val="238"/>
    </font>
    <font>
      <sz val="9"/>
      <name val="Calibri"/>
      <family val="2"/>
    </font>
    <font>
      <sz val="10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0"/>
      <name val="Calibri"/>
      <family val="2"/>
      <charset val="238"/>
    </font>
    <font>
      <b/>
      <sz val="12"/>
      <color theme="0"/>
      <name val="Calibri"/>
      <family val="2"/>
      <charset val="238"/>
    </font>
    <font>
      <b/>
      <sz val="8"/>
      <color rgb="FF0070C0"/>
      <name val="Calibri"/>
      <family val="2"/>
      <charset val="238"/>
    </font>
    <font>
      <b/>
      <sz val="10"/>
      <name val="Times New Roman"/>
      <family val="1"/>
      <charset val="238"/>
    </font>
    <font>
      <sz val="9"/>
      <name val="Arial"/>
      <family val="2"/>
      <charset val="238"/>
    </font>
    <font>
      <sz val="10"/>
      <color indexed="8"/>
      <name val="Times New Roman"/>
      <family val="1"/>
      <charset val="238"/>
    </font>
    <font>
      <sz val="9"/>
      <name val="Times New Roman"/>
      <family val="1"/>
    </font>
    <font>
      <sz val="9"/>
      <name val="Times New Roman"/>
      <family val="1"/>
      <charset val="238"/>
    </font>
    <font>
      <b/>
      <sz val="11"/>
      <name val="Arial"/>
      <family val="2"/>
      <charset val="238"/>
    </font>
    <font>
      <b/>
      <sz val="10"/>
      <color theme="1"/>
      <name val="HelveticaPlain"/>
    </font>
    <font>
      <sz val="8"/>
      <color rgb="FFFF0000"/>
      <name val="Arial"/>
      <family val="2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Times New Roman"/>
      <family val="1"/>
      <charset val="238"/>
    </font>
    <font>
      <b/>
      <sz val="9"/>
      <name val="Times New Roman"/>
      <family val="1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lightUp"/>
    </fill>
    <fill>
      <patternFill patternType="solid">
        <fgColor theme="4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indexed="6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EFCD2"/>
        <bgColor indexed="64"/>
      </patternFill>
    </fill>
    <fill>
      <patternFill patternType="solid">
        <fgColor theme="8" tint="0.79998168889431442"/>
        <bgColor indexed="64"/>
      </patternFill>
    </fill>
  </fills>
  <borders count="9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44"/>
      </left>
      <right/>
      <top style="thin">
        <color indexed="44"/>
      </top>
      <bottom style="thin">
        <color indexed="44"/>
      </bottom>
      <diagonal/>
    </border>
    <border>
      <left/>
      <right/>
      <top style="thin">
        <color indexed="44"/>
      </top>
      <bottom style="thin">
        <color indexed="44"/>
      </bottom>
      <diagonal/>
    </border>
    <border>
      <left/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/>
      <bottom style="thin">
        <color indexed="44"/>
      </bottom>
      <diagonal/>
    </border>
    <border>
      <left/>
      <right/>
      <top/>
      <bottom style="double">
        <color theme="4"/>
      </bottom>
      <diagonal/>
    </border>
    <border>
      <left/>
      <right style="thin">
        <color indexed="64"/>
      </right>
      <top style="double">
        <color theme="4"/>
      </top>
      <bottom style="double">
        <color theme="4"/>
      </bottom>
      <diagonal/>
    </border>
    <border>
      <left/>
      <right/>
      <top/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/>
      <right/>
      <top style="thin">
        <color indexed="44"/>
      </top>
      <bottom style="thin">
        <color theme="4" tint="0.59999389629810485"/>
      </bottom>
      <diagonal/>
    </border>
    <border>
      <left/>
      <right style="thin">
        <color theme="4" tint="0.59999389629810485"/>
      </right>
      <top/>
      <bottom style="thin">
        <color theme="4" tint="0.59999389629810485"/>
      </bottom>
      <diagonal/>
    </border>
    <border>
      <left/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/>
      <bottom style="thin">
        <color theme="4" tint="0.59999389629810485"/>
      </bottom>
      <diagonal/>
    </border>
    <border>
      <left/>
      <right style="thin">
        <color theme="4" tint="0.59999389629810485"/>
      </right>
      <top/>
      <bottom style="double">
        <color theme="4"/>
      </bottom>
      <diagonal/>
    </border>
    <border>
      <left style="thin">
        <color theme="4" tint="0.59999389629810485"/>
      </left>
      <right style="thin">
        <color theme="4" tint="0.59999389629810485"/>
      </right>
      <top/>
      <bottom style="double">
        <color theme="4"/>
      </bottom>
      <diagonal/>
    </border>
    <border>
      <left/>
      <right style="thin">
        <color theme="0"/>
      </right>
      <top style="double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24">
    <xf numFmtId="0" fontId="0" fillId="0" borderId="0"/>
    <xf numFmtId="0" fontId="16" fillId="0" borderId="0">
      <alignment horizontal="left" vertical="center" indent="1"/>
    </xf>
    <xf numFmtId="0" fontId="3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31" fillId="0" borderId="0"/>
    <xf numFmtId="0" fontId="42" fillId="0" borderId="0"/>
    <xf numFmtId="0" fontId="11" fillId="0" borderId="0"/>
    <xf numFmtId="0" fontId="41" fillId="0" borderId="0"/>
    <xf numFmtId="0" fontId="15" fillId="0" borderId="0"/>
    <xf numFmtId="0" fontId="15" fillId="0" borderId="0"/>
    <xf numFmtId="0" fontId="15" fillId="0" borderId="0"/>
    <xf numFmtId="0" fontId="43" fillId="7" borderId="39">
      <alignment vertical="center"/>
    </xf>
    <xf numFmtId="0" fontId="44" fillId="0" borderId="39">
      <alignment horizontal="left" vertical="center" wrapText="1"/>
      <protection locked="0"/>
    </xf>
    <xf numFmtId="0" fontId="45" fillId="0" borderId="40" applyNumberFormat="0" applyFill="0" applyAlignment="0" applyProtection="0"/>
    <xf numFmtId="0" fontId="2" fillId="0" borderId="0"/>
    <xf numFmtId="0" fontId="64" fillId="0" borderId="0"/>
    <xf numFmtId="0" fontId="64" fillId="0" borderId="0"/>
    <xf numFmtId="0" fontId="64" fillId="0" borderId="0"/>
    <xf numFmtId="0" fontId="42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64" fillId="0" borderId="0"/>
  </cellStyleXfs>
  <cellXfs count="1138">
    <xf numFmtId="0" fontId="0" fillId="0" borderId="0" xfId="0"/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/>
    <xf numFmtId="0" fontId="8" fillId="0" borderId="0" xfId="0" applyFont="1" applyBorder="1"/>
    <xf numFmtId="0" fontId="5" fillId="0" borderId="0" xfId="0" applyFont="1"/>
    <xf numFmtId="0" fontId="5" fillId="0" borderId="0" xfId="0" applyFont="1" applyBorder="1"/>
    <xf numFmtId="0" fontId="5" fillId="0" borderId="0" xfId="0" applyFont="1" applyBorder="1" applyAlignment="1">
      <alignment vertical="center"/>
    </xf>
    <xf numFmtId="0" fontId="7" fillId="0" borderId="0" xfId="0" applyFont="1"/>
    <xf numFmtId="0" fontId="8" fillId="0" borderId="0" xfId="0" applyFont="1"/>
    <xf numFmtId="0" fontId="14" fillId="0" borderId="0" xfId="3" applyFont="1" applyProtection="1"/>
    <xf numFmtId="0" fontId="10" fillId="0" borderId="0" xfId="3" applyFont="1" applyAlignment="1" applyProtection="1"/>
    <xf numFmtId="3" fontId="14" fillId="0" borderId="0" xfId="3" applyNumberFormat="1" applyFont="1" applyProtection="1"/>
    <xf numFmtId="0" fontId="14" fillId="0" borderId="0" xfId="3" applyFont="1" applyAlignment="1" applyProtection="1">
      <alignment horizontal="center" vertical="center" wrapText="1"/>
    </xf>
    <xf numFmtId="0" fontId="5" fillId="0" borderId="0" xfId="3" applyFont="1" applyProtection="1"/>
    <xf numFmtId="3" fontId="14" fillId="0" borderId="0" xfId="3" applyNumberFormat="1" applyFont="1" applyAlignment="1" applyProtection="1">
      <alignment horizontal="center" vertical="center" wrapText="1"/>
    </xf>
    <xf numFmtId="0" fontId="14" fillId="0" borderId="0" xfId="3" applyFont="1" applyAlignment="1" applyProtection="1">
      <alignment horizontal="left" vertical="center" wrapText="1"/>
    </xf>
    <xf numFmtId="0" fontId="14" fillId="0" borderId="0" xfId="3" applyFont="1" applyAlignment="1" applyProtection="1">
      <alignment horizontal="left" wrapText="1"/>
    </xf>
    <xf numFmtId="0" fontId="14" fillId="0" borderId="0" xfId="3" applyFont="1" applyAlignment="1" applyProtection="1">
      <alignment wrapText="1"/>
    </xf>
    <xf numFmtId="3" fontId="14" fillId="0" borderId="0" xfId="3" applyNumberFormat="1" applyFont="1" applyAlignment="1" applyProtection="1">
      <alignment wrapText="1"/>
    </xf>
    <xf numFmtId="0" fontId="14" fillId="0" borderId="0" xfId="3" applyFont="1" applyAlignment="1" applyProtection="1">
      <alignment horizontal="left"/>
    </xf>
    <xf numFmtId="0" fontId="5" fillId="0" borderId="0" xfId="3" applyFont="1" applyAlignment="1" applyProtection="1">
      <alignment horizontal="center" wrapText="1"/>
    </xf>
    <xf numFmtId="0" fontId="5" fillId="0" borderId="0" xfId="3" applyFont="1" applyAlignment="1" applyProtection="1">
      <alignment wrapText="1"/>
    </xf>
    <xf numFmtId="0" fontId="14" fillId="0" borderId="0" xfId="3" applyFont="1" applyFill="1" applyProtection="1"/>
    <xf numFmtId="0" fontId="5" fillId="0" borderId="0" xfId="0" applyFont="1" applyFill="1" applyAlignment="1">
      <alignment wrapText="1"/>
    </xf>
    <xf numFmtId="0" fontId="4" fillId="0" borderId="0" xfId="0" applyFont="1"/>
    <xf numFmtId="0" fontId="4" fillId="0" borderId="0" xfId="0" applyFont="1" applyBorder="1"/>
    <xf numFmtId="0" fontId="5" fillId="0" borderId="0" xfId="3" applyFont="1" applyFill="1" applyProtection="1"/>
    <xf numFmtId="0" fontId="17" fillId="2" borderId="0" xfId="2" applyFont="1" applyFill="1" applyAlignment="1" applyProtection="1"/>
    <xf numFmtId="0" fontId="4" fillId="0" borderId="0" xfId="0" applyFont="1" applyFill="1"/>
    <xf numFmtId="0" fontId="4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8" fillId="0" borderId="0" xfId="0" applyFont="1" applyFill="1"/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8" fillId="0" borderId="1" xfId="0" applyFont="1" applyFill="1" applyBorder="1"/>
    <xf numFmtId="3" fontId="10" fillId="0" borderId="0" xfId="3" applyNumberFormat="1" applyFont="1" applyProtection="1"/>
    <xf numFmtId="0" fontId="10" fillId="0" borderId="0" xfId="3" applyFont="1" applyProtection="1"/>
    <xf numFmtId="3" fontId="10" fillId="0" borderId="0" xfId="3" applyNumberFormat="1" applyFont="1" applyAlignment="1" applyProtection="1">
      <alignment horizontal="center" vertical="center" wrapText="1"/>
    </xf>
    <xf numFmtId="3" fontId="10" fillId="0" borderId="0" xfId="3" applyNumberFormat="1" applyFont="1" applyAlignment="1" applyProtection="1">
      <alignment wrapText="1"/>
    </xf>
    <xf numFmtId="0" fontId="5" fillId="0" borderId="0" xfId="3" applyFont="1" applyAlignment="1" applyProtection="1">
      <alignment horizontal="right"/>
    </xf>
    <xf numFmtId="0" fontId="5" fillId="0" borderId="0" xfId="3" applyFont="1" applyAlignment="1" applyProtection="1">
      <alignment horizontal="center" vertical="center" wrapText="1"/>
    </xf>
    <xf numFmtId="0" fontId="13" fillId="0" borderId="0" xfId="3" applyFont="1" applyProtection="1"/>
    <xf numFmtId="0" fontId="14" fillId="0" borderId="0" xfId="3" applyFont="1" applyAlignment="1" applyProtection="1"/>
    <xf numFmtId="0" fontId="5" fillId="0" borderId="0" xfId="8" applyFont="1" applyProtection="1"/>
    <xf numFmtId="0" fontId="20" fillId="0" borderId="0" xfId="0" applyFont="1" applyBorder="1"/>
    <xf numFmtId="0" fontId="0" fillId="0" borderId="0" xfId="0" applyBorder="1"/>
    <xf numFmtId="0" fontId="45" fillId="0" borderId="40" xfId="13"/>
    <xf numFmtId="0" fontId="14" fillId="0" borderId="0" xfId="3" applyFont="1" applyFill="1" applyAlignment="1" applyProtection="1">
      <alignment horizontal="center" vertical="center"/>
    </xf>
    <xf numFmtId="0" fontId="18" fillId="0" borderId="0" xfId="0" applyFont="1" applyFill="1" applyAlignment="1">
      <alignment horizontal="center"/>
    </xf>
    <xf numFmtId="0" fontId="9" fillId="0" borderId="0" xfId="3" applyFont="1" applyAlignment="1" applyProtection="1">
      <alignment horizontal="center"/>
    </xf>
    <xf numFmtId="0" fontId="8" fillId="0" borderId="0" xfId="0" applyFont="1" applyBorder="1" applyAlignment="1">
      <alignment horizontal="right"/>
    </xf>
    <xf numFmtId="49" fontId="11" fillId="0" borderId="0" xfId="3" applyNumberFormat="1" applyFont="1" applyFill="1" applyProtection="1"/>
    <xf numFmtId="0" fontId="11" fillId="0" borderId="0" xfId="3" applyFont="1" applyAlignment="1" applyProtection="1">
      <alignment horizontal="left"/>
    </xf>
    <xf numFmtId="0" fontId="24" fillId="0" borderId="1" xfId="0" applyFont="1" applyFill="1" applyBorder="1" applyAlignment="1" applyProtection="1">
      <alignment horizontal="left" vertical="center" wrapText="1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3" fontId="24" fillId="0" borderId="1" xfId="0" applyNumberFormat="1" applyFont="1" applyBorder="1" applyAlignment="1" applyProtection="1">
      <alignment horizontal="center" vertical="center" wrapText="1"/>
      <protection locked="0"/>
    </xf>
    <xf numFmtId="0" fontId="24" fillId="0" borderId="1" xfId="0" applyFont="1" applyBorder="1" applyProtection="1">
      <protection locked="0"/>
    </xf>
    <xf numFmtId="0" fontId="24" fillId="0" borderId="1" xfId="0" applyFont="1" applyFill="1" applyBorder="1" applyProtection="1">
      <protection locked="0"/>
    </xf>
    <xf numFmtId="3" fontId="24" fillId="3" borderId="1" xfId="0" applyNumberFormat="1" applyFont="1" applyFill="1" applyBorder="1" applyAlignment="1" applyProtection="1">
      <alignment horizontal="center" vertical="center" wrapText="1"/>
    </xf>
    <xf numFmtId="0" fontId="5" fillId="0" borderId="0" xfId="3" applyFont="1" applyBorder="1" applyAlignment="1" applyProtection="1">
      <alignment wrapText="1"/>
    </xf>
    <xf numFmtId="0" fontId="5" fillId="0" borderId="0" xfId="3" applyFont="1" applyBorder="1" applyAlignment="1" applyProtection="1">
      <alignment horizontal="center" wrapText="1"/>
    </xf>
    <xf numFmtId="0" fontId="24" fillId="3" borderId="1" xfId="0" applyFont="1" applyFill="1" applyBorder="1" applyAlignment="1" applyProtection="1">
      <alignment horizontal="center" vertical="center" wrapText="1"/>
    </xf>
    <xf numFmtId="0" fontId="24" fillId="2" borderId="1" xfId="3" applyFont="1" applyFill="1" applyBorder="1" applyAlignment="1" applyProtection="1">
      <alignment horizontal="center" vertical="center" textRotation="90" wrapText="1"/>
    </xf>
    <xf numFmtId="0" fontId="24" fillId="0" borderId="1" xfId="0" applyFont="1" applyBorder="1" applyAlignment="1" applyProtection="1">
      <alignment horizontal="center" wrapText="1"/>
      <protection locked="0"/>
    </xf>
    <xf numFmtId="0" fontId="26" fillId="0" borderId="0" xfId="3" applyFont="1" applyFill="1" applyBorder="1" applyAlignment="1" applyProtection="1">
      <alignment horizontal="left" wrapText="1"/>
    </xf>
    <xf numFmtId="0" fontId="26" fillId="0" borderId="0" xfId="3" applyFont="1" applyFill="1" applyBorder="1" applyAlignment="1" applyProtection="1">
      <alignment horizontal="left"/>
    </xf>
    <xf numFmtId="0" fontId="24" fillId="0" borderId="1" xfId="3" applyFont="1" applyBorder="1" applyAlignment="1" applyProtection="1">
      <alignment horizontal="center" vertical="center" wrapText="1"/>
      <protection locked="0"/>
    </xf>
    <xf numFmtId="3" fontId="24" fillId="4" borderId="1" xfId="0" applyNumberFormat="1" applyFont="1" applyFill="1" applyBorder="1" applyAlignment="1" applyProtection="1">
      <alignment horizontal="center" vertical="center"/>
    </xf>
    <xf numFmtId="0" fontId="24" fillId="0" borderId="1" xfId="0" applyFont="1" applyFill="1" applyBorder="1" applyAlignment="1" applyProtection="1">
      <alignment horizontal="center" vertical="center" wrapText="1"/>
      <protection locked="0"/>
    </xf>
    <xf numFmtId="0" fontId="24" fillId="0" borderId="1" xfId="3" applyFont="1" applyBorder="1" applyAlignment="1" applyProtection="1">
      <alignment horizontal="center" vertical="center"/>
      <protection locked="0"/>
    </xf>
    <xf numFmtId="0" fontId="24" fillId="0" borderId="0" xfId="3" applyFont="1" applyProtection="1"/>
    <xf numFmtId="3" fontId="24" fillId="0" borderId="1" xfId="3" applyNumberFormat="1" applyFont="1" applyFill="1" applyBorder="1" applyAlignment="1" applyProtection="1">
      <alignment horizontal="center" vertical="center" wrapText="1"/>
    </xf>
    <xf numFmtId="0" fontId="24" fillId="0" borderId="0" xfId="3" applyFont="1" applyBorder="1" applyAlignment="1" applyProtection="1">
      <alignment vertical="center" wrapText="1"/>
    </xf>
    <xf numFmtId="0" fontId="24" fillId="0" borderId="0" xfId="3" applyFont="1" applyBorder="1" applyAlignment="1" applyProtection="1">
      <alignment vertical="center"/>
    </xf>
    <xf numFmtId="0" fontId="24" fillId="0" borderId="1" xfId="0" applyFont="1" applyBorder="1" applyAlignment="1" applyProtection="1">
      <alignment horizontal="center"/>
      <protection locked="0"/>
    </xf>
    <xf numFmtId="0" fontId="11" fillId="0" borderId="0" xfId="3" applyFont="1" applyProtection="1"/>
    <xf numFmtId="0" fontId="11" fillId="0" borderId="0" xfId="10" applyFont="1" applyAlignment="1" applyProtection="1">
      <alignment horizontal="right"/>
    </xf>
    <xf numFmtId="0" fontId="24" fillId="0" borderId="1" xfId="3" applyFont="1" applyBorder="1" applyAlignment="1" applyProtection="1">
      <alignment vertical="center" wrapText="1"/>
    </xf>
    <xf numFmtId="0" fontId="24" fillId="0" borderId="1" xfId="9" applyFont="1" applyFill="1" applyBorder="1" applyAlignment="1" applyProtection="1">
      <alignment horizontal="right"/>
      <protection locked="0"/>
    </xf>
    <xf numFmtId="0" fontId="24" fillId="0" borderId="1" xfId="9" applyFont="1" applyBorder="1" applyProtection="1">
      <protection locked="0"/>
    </xf>
    <xf numFmtId="0" fontId="24" fillId="0" borderId="1" xfId="9" applyFont="1" applyBorder="1" applyAlignment="1" applyProtection="1">
      <alignment wrapText="1"/>
      <protection locked="0"/>
    </xf>
    <xf numFmtId="0" fontId="27" fillId="3" borderId="1" xfId="9" applyFont="1" applyFill="1" applyBorder="1" applyAlignment="1" applyProtection="1">
      <alignment horizontal="right"/>
    </xf>
    <xf numFmtId="0" fontId="11" fillId="0" borderId="0" xfId="3" applyNumberFormat="1" applyFont="1" applyFill="1" applyProtection="1"/>
    <xf numFmtId="0" fontId="11" fillId="0" borderId="0" xfId="0" applyFont="1" applyFill="1" applyAlignment="1">
      <alignment vertical="center"/>
    </xf>
    <xf numFmtId="0" fontId="11" fillId="0" borderId="0" xfId="0" applyFont="1" applyFill="1" applyBorder="1" applyAlignment="1">
      <alignment vertical="center"/>
    </xf>
    <xf numFmtId="0" fontId="23" fillId="0" borderId="0" xfId="0" applyFont="1" applyFill="1" applyAlignment="1">
      <alignment vertical="center"/>
    </xf>
    <xf numFmtId="0" fontId="11" fillId="0" borderId="1" xfId="0" applyFont="1" applyFill="1" applyBorder="1" applyAlignment="1">
      <alignment horizontal="right" vertical="center"/>
    </xf>
    <xf numFmtId="0" fontId="24" fillId="0" borderId="3" xfId="0" applyFont="1" applyFill="1" applyBorder="1" applyAlignment="1">
      <alignment horizontal="right" vertical="center"/>
    </xf>
    <xf numFmtId="0" fontId="24" fillId="0" borderId="4" xfId="0" applyFont="1" applyFill="1" applyBorder="1" applyAlignment="1">
      <alignment horizontal="right" vertical="center"/>
    </xf>
    <xf numFmtId="0" fontId="30" fillId="0" borderId="2" xfId="0" applyFont="1" applyFill="1" applyBorder="1" applyAlignment="1">
      <alignment horizontal="center" vertical="center"/>
    </xf>
    <xf numFmtId="0" fontId="30" fillId="0" borderId="1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1" fillId="0" borderId="13" xfId="0" applyFont="1" applyFill="1" applyBorder="1" applyAlignment="1">
      <alignment vertical="center"/>
    </xf>
    <xf numFmtId="164" fontId="11" fillId="0" borderId="1" xfId="0" applyNumberFormat="1" applyFont="1" applyFill="1" applyBorder="1" applyAlignment="1">
      <alignment horizontal="right" vertical="center"/>
    </xf>
    <xf numFmtId="0" fontId="11" fillId="0" borderId="18" xfId="0" applyFont="1" applyFill="1" applyBorder="1" applyAlignment="1">
      <alignment vertical="center" wrapText="1"/>
    </xf>
    <xf numFmtId="0" fontId="26" fillId="0" borderId="1" xfId="0" applyFont="1" applyFill="1" applyBorder="1" applyAlignment="1">
      <alignment horizontal="center" vertical="center"/>
    </xf>
    <xf numFmtId="0" fontId="11" fillId="0" borderId="0" xfId="0" applyFont="1"/>
    <xf numFmtId="0" fontId="11" fillId="0" borderId="1" xfId="0" quotePrefix="1" applyFont="1" applyFill="1" applyBorder="1" applyAlignment="1">
      <alignment horizontal="left" vertical="center" wrapText="1"/>
    </xf>
    <xf numFmtId="0" fontId="26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vertical="center"/>
    </xf>
    <xf numFmtId="49" fontId="11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 wrapText="1"/>
    </xf>
    <xf numFmtId="4" fontId="36" fillId="0" borderId="1" xfId="0" applyNumberFormat="1" applyFont="1" applyBorder="1" applyAlignment="1">
      <alignment horizontal="center" vertical="center" wrapText="1"/>
    </xf>
    <xf numFmtId="0" fontId="26" fillId="0" borderId="0" xfId="3" applyFont="1" applyFill="1" applyBorder="1" applyAlignment="1" applyProtection="1">
      <alignment wrapText="1"/>
    </xf>
    <xf numFmtId="0" fontId="30" fillId="0" borderId="1" xfId="0" applyFont="1" applyFill="1" applyBorder="1" applyAlignment="1">
      <alignment horizontal="centerContinuous" vertical="center"/>
    </xf>
    <xf numFmtId="0" fontId="30" fillId="0" borderId="7" xfId="0" applyFont="1" applyFill="1" applyBorder="1" applyAlignment="1">
      <alignment horizontal="centerContinuous" vertical="center" wrapText="1"/>
    </xf>
    <xf numFmtId="0" fontId="28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/>
    </xf>
    <xf numFmtId="0" fontId="11" fillId="0" borderId="0" xfId="0" applyFont="1" applyFill="1"/>
    <xf numFmtId="0" fontId="23" fillId="0" borderId="0" xfId="0" applyFont="1" applyFill="1" applyBorder="1"/>
    <xf numFmtId="0" fontId="11" fillId="0" borderId="2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 applyProtection="1">
      <alignment vertical="center" wrapText="1"/>
    </xf>
    <xf numFmtId="0" fontId="11" fillId="0" borderId="19" xfId="0" applyFont="1" applyBorder="1" applyAlignment="1"/>
    <xf numFmtId="0" fontId="11" fillId="0" borderId="13" xfId="0" applyFont="1" applyBorder="1" applyAlignment="1"/>
    <xf numFmtId="0" fontId="11" fillId="0" borderId="13" xfId="0" applyFont="1" applyFill="1" applyBorder="1" applyAlignment="1">
      <alignment horizontal="center" wrapText="1"/>
    </xf>
    <xf numFmtId="0" fontId="11" fillId="0" borderId="24" xfId="0" applyFont="1" applyFill="1" applyBorder="1" applyAlignment="1">
      <alignment horizontal="center" wrapText="1"/>
    </xf>
    <xf numFmtId="0" fontId="11" fillId="0" borderId="1" xfId="0" applyFont="1" applyBorder="1" applyAlignment="1">
      <alignment wrapText="1"/>
    </xf>
    <xf numFmtId="0" fontId="11" fillId="0" borderId="13" xfId="0" applyFont="1" applyFill="1" applyBorder="1" applyAlignment="1">
      <alignment horizontal="center"/>
    </xf>
    <xf numFmtId="0" fontId="11" fillId="0" borderId="24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11" fillId="0" borderId="0" xfId="0" applyFont="1" applyBorder="1"/>
    <xf numFmtId="0" fontId="11" fillId="0" borderId="26" xfId="0" applyFont="1" applyFill="1" applyBorder="1" applyAlignment="1">
      <alignment vertical="center"/>
    </xf>
    <xf numFmtId="0" fontId="11" fillId="0" borderId="23" xfId="0" applyFont="1" applyFill="1" applyBorder="1" applyAlignment="1">
      <alignment vertical="center"/>
    </xf>
    <xf numFmtId="0" fontId="33" fillId="0" borderId="1" xfId="0" applyFont="1" applyFill="1" applyBorder="1" applyAlignment="1">
      <alignment horizontal="center" vertical="center" wrapText="1"/>
    </xf>
    <xf numFmtId="0" fontId="11" fillId="0" borderId="1" xfId="0" applyFont="1" applyBorder="1"/>
    <xf numFmtId="0" fontId="11" fillId="0" borderId="1" xfId="0" applyFont="1" applyBorder="1" applyAlignment="1"/>
    <xf numFmtId="0" fontId="22" fillId="0" borderId="0" xfId="0" applyFont="1" applyFill="1" applyAlignment="1">
      <alignment vertical="center" wrapText="1"/>
    </xf>
    <xf numFmtId="165" fontId="37" fillId="5" borderId="29" xfId="11" applyNumberFormat="1" applyFont="1" applyFill="1" applyBorder="1" applyProtection="1">
      <alignment vertical="center"/>
    </xf>
    <xf numFmtId="165" fontId="37" fillId="5" borderId="29" xfId="11" applyNumberFormat="1" applyFont="1" applyFill="1" applyBorder="1" applyAlignment="1" applyProtection="1">
      <alignment horizontal="right" vertical="center"/>
    </xf>
    <xf numFmtId="166" fontId="38" fillId="0" borderId="30" xfId="12" applyNumberFormat="1" applyFont="1" applyBorder="1" applyAlignment="1" applyProtection="1">
      <alignment horizontal="left" vertical="center" indent="1"/>
    </xf>
    <xf numFmtId="166" fontId="39" fillId="0" borderId="30" xfId="12" applyNumberFormat="1" applyFont="1" applyBorder="1" applyAlignment="1" applyProtection="1">
      <alignment horizontal="left" vertical="center"/>
    </xf>
    <xf numFmtId="166" fontId="38" fillId="0" borderId="31" xfId="12" applyNumberFormat="1" applyFont="1" applyBorder="1" applyAlignment="1" applyProtection="1">
      <alignment horizontal="right" vertical="center"/>
    </xf>
    <xf numFmtId="166" fontId="38" fillId="0" borderId="32" xfId="12" applyNumberFormat="1" applyFont="1" applyBorder="1" applyAlignment="1" applyProtection="1">
      <alignment horizontal="right" vertical="center"/>
    </xf>
    <xf numFmtId="166" fontId="38" fillId="0" borderId="31" xfId="12" applyNumberFormat="1" applyFont="1" applyBorder="1" applyAlignment="1" applyProtection="1">
      <alignment horizontal="left" vertical="center" indent="1"/>
    </xf>
    <xf numFmtId="166" fontId="39" fillId="0" borderId="31" xfId="12" applyNumberFormat="1" applyFont="1" applyBorder="1" applyAlignment="1" applyProtection="1">
      <alignment horizontal="left" vertical="center"/>
    </xf>
    <xf numFmtId="166" fontId="38" fillId="0" borderId="32" xfId="12" applyNumberFormat="1" applyFont="1" applyBorder="1" applyAlignment="1" applyProtection="1">
      <alignment horizontal="left" vertical="center" indent="1"/>
    </xf>
    <xf numFmtId="166" fontId="39" fillId="0" borderId="32" xfId="12" applyNumberFormat="1" applyFont="1" applyBorder="1" applyAlignment="1" applyProtection="1">
      <alignment horizontal="left" vertical="center"/>
    </xf>
    <xf numFmtId="165" fontId="37" fillId="5" borderId="30" xfId="11" applyNumberFormat="1" applyFont="1" applyFill="1" applyBorder="1" applyProtection="1">
      <alignment vertical="center"/>
    </xf>
    <xf numFmtId="165" fontId="37" fillId="5" borderId="32" xfId="11" applyNumberFormat="1" applyFont="1" applyFill="1" applyBorder="1" applyAlignment="1" applyProtection="1">
      <alignment horizontal="right" vertical="center"/>
    </xf>
    <xf numFmtId="0" fontId="24" fillId="2" borderId="1" xfId="3" applyFont="1" applyFill="1" applyBorder="1" applyAlignment="1" applyProtection="1">
      <alignment horizontal="center" vertical="center" wrapText="1"/>
      <protection locked="0"/>
    </xf>
    <xf numFmtId="0" fontId="24" fillId="2" borderId="1" xfId="0" applyFont="1" applyFill="1" applyBorder="1" applyAlignment="1" applyProtection="1">
      <alignment horizontal="left" vertical="center" wrapText="1"/>
    </xf>
    <xf numFmtId="0" fontId="24" fillId="2" borderId="1" xfId="0" applyFont="1" applyFill="1" applyBorder="1" applyAlignment="1" applyProtection="1">
      <alignment horizontal="left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Continuous" vertical="center"/>
    </xf>
    <xf numFmtId="0" fontId="29" fillId="0" borderId="1" xfId="0" applyFont="1" applyBorder="1" applyAlignment="1">
      <alignment horizontal="centerContinuous" vertical="center"/>
    </xf>
    <xf numFmtId="0" fontId="26" fillId="0" borderId="22" xfId="0" applyFont="1" applyBorder="1" applyAlignment="1">
      <alignment horizontal="center" vertical="center" wrapText="1"/>
    </xf>
    <xf numFmtId="0" fontId="36" fillId="0" borderId="1" xfId="0" applyFont="1" applyBorder="1" applyAlignment="1">
      <alignment vertical="center" wrapText="1"/>
    </xf>
    <xf numFmtId="0" fontId="26" fillId="0" borderId="1" xfId="0" applyFont="1" applyBorder="1" applyAlignment="1">
      <alignment wrapText="1"/>
    </xf>
    <xf numFmtId="0" fontId="11" fillId="0" borderId="1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1" xfId="0" applyFont="1" applyFill="1" applyBorder="1"/>
    <xf numFmtId="0" fontId="31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0" fontId="31" fillId="0" borderId="1" xfId="0" applyFont="1" applyFill="1" applyBorder="1" applyAlignment="1">
      <alignment horizontal="center"/>
    </xf>
    <xf numFmtId="0" fontId="40" fillId="0" borderId="1" xfId="0" applyFont="1" applyBorder="1"/>
    <xf numFmtId="0" fontId="26" fillId="2" borderId="1" xfId="0" applyFont="1" applyFill="1" applyBorder="1" applyAlignment="1" applyProtection="1">
      <alignment horizontal="center" vertical="center" textRotation="90" wrapText="1"/>
    </xf>
    <xf numFmtId="0" fontId="26" fillId="5" borderId="1" xfId="0" applyFont="1" applyFill="1" applyBorder="1" applyAlignment="1" applyProtection="1">
      <alignment horizontal="center" vertical="center" textRotation="90" wrapText="1"/>
    </xf>
    <xf numFmtId="3" fontId="26" fillId="2" borderId="1" xfId="0" applyNumberFormat="1" applyFont="1" applyFill="1" applyBorder="1" applyAlignment="1" applyProtection="1">
      <alignment horizontal="center" vertical="center" textRotation="90" wrapText="1"/>
    </xf>
    <xf numFmtId="3" fontId="26" fillId="2" borderId="1" xfId="3" applyNumberFormat="1" applyFont="1" applyFill="1" applyBorder="1" applyAlignment="1" applyProtection="1">
      <alignment horizontal="center" vertical="center" textRotation="90" wrapText="1"/>
    </xf>
    <xf numFmtId="0" fontId="24" fillId="0" borderId="1" xfId="3" applyFont="1" applyBorder="1" applyProtection="1">
      <protection locked="0"/>
    </xf>
    <xf numFmtId="0" fontId="24" fillId="4" borderId="1" xfId="9" applyFont="1" applyFill="1" applyBorder="1" applyAlignment="1" applyProtection="1">
      <alignment horizontal="right"/>
    </xf>
    <xf numFmtId="0" fontId="24" fillId="0" borderId="1" xfId="8" applyFont="1" applyBorder="1" applyProtection="1">
      <protection locked="0"/>
    </xf>
    <xf numFmtId="0" fontId="27" fillId="3" borderId="1" xfId="8" applyFont="1" applyFill="1" applyBorder="1" applyAlignment="1" applyProtection="1">
      <alignment horizontal="right" vertical="center"/>
    </xf>
    <xf numFmtId="0" fontId="27" fillId="4" borderId="1" xfId="9" applyFont="1" applyFill="1" applyBorder="1" applyAlignment="1" applyProtection="1">
      <alignment horizontal="right"/>
    </xf>
    <xf numFmtId="0" fontId="26" fillId="2" borderId="1" xfId="9" applyFont="1" applyFill="1" applyBorder="1" applyAlignment="1" applyProtection="1">
      <alignment horizontal="center" vertical="center" wrapText="1"/>
    </xf>
    <xf numFmtId="0" fontId="24" fillId="3" borderId="1" xfId="0" applyFont="1" applyFill="1" applyBorder="1" applyAlignment="1" applyProtection="1">
      <alignment horizontal="center" vertical="center"/>
    </xf>
    <xf numFmtId="0" fontId="24" fillId="3" borderId="1" xfId="3" applyFont="1" applyFill="1" applyBorder="1" applyAlignment="1" applyProtection="1">
      <alignment horizontal="center" vertical="center" wrapText="1"/>
    </xf>
    <xf numFmtId="3" fontId="24" fillId="4" borderId="1" xfId="0" applyNumberFormat="1" applyFont="1" applyFill="1" applyBorder="1" applyProtection="1"/>
    <xf numFmtId="0" fontId="24" fillId="4" borderId="1" xfId="0" applyFont="1" applyFill="1" applyBorder="1" applyProtection="1"/>
    <xf numFmtId="0" fontId="24" fillId="3" borderId="1" xfId="0" applyFont="1" applyFill="1" applyBorder="1" applyAlignment="1" applyProtection="1">
      <alignment horizontal="right" vertical="center" wrapText="1"/>
    </xf>
    <xf numFmtId="0" fontId="24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 applyProtection="1">
      <alignment horizontal="center" vertical="center" textRotation="90" wrapText="1"/>
    </xf>
    <xf numFmtId="3" fontId="26" fillId="0" borderId="1" xfId="0" applyNumberFormat="1" applyFont="1" applyFill="1" applyBorder="1" applyAlignment="1" applyProtection="1">
      <alignment horizontal="center" vertical="center" textRotation="90" wrapText="1"/>
    </xf>
    <xf numFmtId="0" fontId="11" fillId="0" borderId="12" xfId="0" applyFont="1" applyFill="1" applyBorder="1" applyAlignment="1">
      <alignment horizontal="right" vertical="center"/>
    </xf>
    <xf numFmtId="0" fontId="11" fillId="0" borderId="33" xfId="0" applyFont="1" applyFill="1" applyBorder="1" applyAlignment="1">
      <alignment vertical="center"/>
    </xf>
    <xf numFmtId="0" fontId="11" fillId="0" borderId="25" xfId="0" applyFont="1" applyFill="1" applyBorder="1" applyAlignment="1">
      <alignment vertical="center" wrapText="1"/>
    </xf>
    <xf numFmtId="0" fontId="26" fillId="6" borderId="1" xfId="0" applyFont="1" applyFill="1" applyBorder="1"/>
    <xf numFmtId="0" fontId="11" fillId="6" borderId="19" xfId="0" applyFont="1" applyFill="1" applyBorder="1" applyAlignment="1">
      <alignment vertical="center"/>
    </xf>
    <xf numFmtId="0" fontId="26" fillId="6" borderId="19" xfId="0" applyFont="1" applyFill="1" applyBorder="1"/>
    <xf numFmtId="0" fontId="0" fillId="0" borderId="1" xfId="0" applyBorder="1"/>
    <xf numFmtId="0" fontId="26" fillId="0" borderId="1" xfId="0" applyFont="1" applyBorder="1" applyAlignment="1">
      <alignment vertical="center"/>
    </xf>
    <xf numFmtId="166" fontId="39" fillId="0" borderId="0" xfId="12" applyNumberFormat="1" applyFont="1" applyBorder="1" applyAlignment="1" applyProtection="1">
      <alignment horizontal="left" vertical="center"/>
    </xf>
    <xf numFmtId="0" fontId="24" fillId="0" borderId="1" xfId="0" applyFont="1" applyFill="1" applyBorder="1" applyAlignment="1">
      <alignment horizontal="centerContinuous" vertical="center"/>
    </xf>
    <xf numFmtId="0" fontId="25" fillId="0" borderId="1" xfId="0" applyFont="1" applyFill="1" applyBorder="1" applyAlignment="1">
      <alignment vertical="center"/>
    </xf>
    <xf numFmtId="0" fontId="11" fillId="0" borderId="7" xfId="0" applyFont="1" applyFill="1" applyBorder="1" applyAlignment="1">
      <alignment horizontal="center" vertical="center" wrapText="1"/>
    </xf>
    <xf numFmtId="0" fontId="33" fillId="0" borderId="26" xfId="0" applyFont="1" applyFill="1" applyBorder="1" applyAlignment="1">
      <alignment horizontal="center" vertical="center"/>
    </xf>
    <xf numFmtId="0" fontId="33" fillId="0" borderId="13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wrapText="1"/>
    </xf>
    <xf numFmtId="0" fontId="11" fillId="0" borderId="13" xfId="0" applyFont="1" applyFill="1" applyBorder="1" applyAlignment="1"/>
    <xf numFmtId="0" fontId="11" fillId="0" borderId="23" xfId="0" applyFont="1" applyFill="1" applyBorder="1" applyAlignment="1"/>
    <xf numFmtId="49" fontId="11" fillId="0" borderId="1" xfId="0" applyNumberFormat="1" applyFont="1" applyFill="1" applyBorder="1"/>
    <xf numFmtId="0" fontId="11" fillId="0" borderId="1" xfId="0" applyFont="1" applyFill="1" applyBorder="1" applyAlignment="1">
      <alignment wrapText="1"/>
    </xf>
    <xf numFmtId="49" fontId="28" fillId="5" borderId="1" xfId="0" applyNumberFormat="1" applyFont="1" applyFill="1" applyBorder="1"/>
    <xf numFmtId="166" fontId="38" fillId="0" borderId="30" xfId="12" applyNumberFormat="1" applyFont="1" applyFill="1" applyBorder="1" applyAlignment="1" applyProtection="1">
      <alignment horizontal="left" vertical="center" indent="1"/>
    </xf>
    <xf numFmtId="166" fontId="38" fillId="0" borderId="31" xfId="12" applyNumberFormat="1" applyFont="1" applyFill="1" applyBorder="1" applyAlignment="1" applyProtection="1">
      <alignment horizontal="left" vertical="center" wrapText="1" indent="1"/>
    </xf>
    <xf numFmtId="166" fontId="38" fillId="0" borderId="32" xfId="12" applyNumberFormat="1" applyFont="1" applyFill="1" applyBorder="1" applyAlignment="1" applyProtection="1">
      <alignment horizontal="left" vertical="center" wrapText="1" indent="1"/>
    </xf>
    <xf numFmtId="0" fontId="24" fillId="0" borderId="1" xfId="3" applyFont="1" applyFill="1" applyBorder="1" applyAlignment="1" applyProtection="1">
      <alignment horizontal="center" vertical="center" textRotation="90" wrapText="1"/>
    </xf>
    <xf numFmtId="0" fontId="24" fillId="0" borderId="1" xfId="3" applyFont="1" applyFill="1" applyBorder="1" applyAlignment="1" applyProtection="1">
      <alignment horizontal="center" vertical="center" wrapText="1"/>
      <protection locked="0"/>
    </xf>
    <xf numFmtId="0" fontId="29" fillId="0" borderId="1" xfId="0" applyFont="1" applyFill="1" applyBorder="1" applyAlignment="1">
      <alignment horizontal="centerContinuous" vertical="center"/>
    </xf>
    <xf numFmtId="0" fontId="29" fillId="0" borderId="1" xfId="0" applyFont="1" applyFill="1" applyBorder="1" applyAlignment="1">
      <alignment horizontal="centerContinuous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65" fontId="46" fillId="8" borderId="41" xfId="11" applyNumberFormat="1" applyFont="1" applyFill="1" applyBorder="1" applyProtection="1">
      <alignment vertical="center"/>
    </xf>
    <xf numFmtId="165" fontId="46" fillId="8" borderId="42" xfId="11" applyNumberFormat="1" applyFont="1" applyFill="1" applyBorder="1" applyAlignment="1" applyProtection="1">
      <alignment horizontal="right" vertical="center"/>
    </xf>
    <xf numFmtId="166" fontId="47" fillId="0" borderId="41" xfId="12" applyNumberFormat="1" applyFont="1" applyBorder="1" applyAlignment="1" applyProtection="1">
      <alignment horizontal="left" vertical="center" indent="1"/>
    </xf>
    <xf numFmtId="166" fontId="47" fillId="0" borderId="43" xfId="12" applyNumberFormat="1" applyFont="1" applyBorder="1" applyAlignment="1" applyProtection="1">
      <alignment horizontal="left" vertical="center" indent="1"/>
    </xf>
    <xf numFmtId="166" fontId="47" fillId="0" borderId="42" xfId="12" applyNumberFormat="1" applyFont="1" applyBorder="1" applyAlignment="1" applyProtection="1">
      <alignment horizontal="left" vertical="center" indent="1"/>
    </xf>
    <xf numFmtId="166" fontId="48" fillId="0" borderId="41" xfId="12" applyNumberFormat="1" applyFont="1" applyBorder="1" applyAlignment="1" applyProtection="1">
      <alignment horizontal="left" vertical="center"/>
    </xf>
    <xf numFmtId="166" fontId="48" fillId="0" borderId="43" xfId="12" applyNumberFormat="1" applyFont="1" applyBorder="1" applyAlignment="1" applyProtection="1">
      <alignment horizontal="left" vertical="center"/>
    </xf>
    <xf numFmtId="166" fontId="48" fillId="0" borderId="42" xfId="12" applyNumberFormat="1" applyFont="1" applyBorder="1" applyAlignment="1" applyProtection="1">
      <alignment horizontal="left" vertical="center"/>
    </xf>
    <xf numFmtId="0" fontId="26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49" fillId="9" borderId="1" xfId="3" applyFont="1" applyFill="1" applyBorder="1" applyAlignment="1">
      <alignment horizontal="left" vertical="center" wrapText="1"/>
    </xf>
    <xf numFmtId="0" fontId="0" fillId="9" borderId="1" xfId="0" applyFill="1" applyBorder="1"/>
    <xf numFmtId="0" fontId="49" fillId="9" borderId="1" xfId="3" applyFont="1" applyFill="1" applyBorder="1" applyAlignment="1">
      <alignment horizontal="center" vertical="center" wrapText="1"/>
    </xf>
    <xf numFmtId="0" fontId="50" fillId="0" borderId="1" xfId="3" applyNumberFormat="1" applyFont="1" applyFill="1" applyBorder="1" applyAlignment="1" applyProtection="1">
      <alignment vertical="center" wrapText="1"/>
    </xf>
    <xf numFmtId="0" fontId="51" fillId="0" borderId="1" xfId="3" applyFont="1" applyBorder="1" applyAlignment="1">
      <alignment horizontal="left" vertical="center" wrapText="1"/>
    </xf>
    <xf numFmtId="0" fontId="51" fillId="0" borderId="1" xfId="3" applyFont="1" applyFill="1" applyBorder="1" applyAlignment="1">
      <alignment horizontal="left" vertical="center" wrapText="1"/>
    </xf>
    <xf numFmtId="0" fontId="49" fillId="9" borderId="1" xfId="3" applyFont="1" applyFill="1" applyBorder="1" applyAlignment="1">
      <alignment wrapText="1"/>
    </xf>
    <xf numFmtId="49" fontId="51" fillId="0" borderId="1" xfId="3" applyNumberFormat="1" applyFont="1" applyBorder="1" applyAlignment="1">
      <alignment horizontal="left" vertical="center" wrapText="1"/>
    </xf>
    <xf numFmtId="0" fontId="50" fillId="10" borderId="1" xfId="3" applyNumberFormat="1" applyFont="1" applyFill="1" applyBorder="1" applyAlignment="1" applyProtection="1">
      <alignment vertical="center" wrapText="1"/>
    </xf>
    <xf numFmtId="0" fontId="49" fillId="9" borderId="1" xfId="3" applyFont="1" applyFill="1" applyBorder="1" applyAlignment="1">
      <alignment vertical="center" wrapText="1"/>
    </xf>
    <xf numFmtId="49" fontId="51" fillId="10" borderId="1" xfId="3" applyNumberFormat="1" applyFont="1" applyFill="1" applyBorder="1" applyAlignment="1">
      <alignment horizontal="left" vertical="center" wrapText="1"/>
    </xf>
    <xf numFmtId="49" fontId="51" fillId="0" borderId="1" xfId="3" applyNumberFormat="1" applyFont="1" applyFill="1" applyBorder="1" applyAlignment="1">
      <alignment horizontal="left" vertical="center" wrapText="1"/>
    </xf>
    <xf numFmtId="0" fontId="55" fillId="0" borderId="1" xfId="3" applyNumberFormat="1" applyFont="1" applyFill="1" applyBorder="1" applyAlignment="1" applyProtection="1">
      <alignment vertical="center" wrapText="1"/>
    </xf>
    <xf numFmtId="0" fontId="51" fillId="10" borderId="1" xfId="3" applyFont="1" applyFill="1" applyBorder="1" applyAlignment="1">
      <alignment horizontal="left" vertical="center" wrapText="1"/>
    </xf>
    <xf numFmtId="0" fontId="50" fillId="11" borderId="1" xfId="3" applyNumberFormat="1" applyFont="1" applyFill="1" applyBorder="1" applyAlignment="1" applyProtection="1">
      <alignment vertical="center" wrapText="1"/>
    </xf>
    <xf numFmtId="0" fontId="51" fillId="11" borderId="1" xfId="3" applyFont="1" applyFill="1" applyBorder="1" applyAlignment="1">
      <alignment horizontal="left" vertical="center" wrapText="1"/>
    </xf>
    <xf numFmtId="0" fontId="56" fillId="9" borderId="1" xfId="3" applyFont="1" applyFill="1" applyBorder="1" applyAlignment="1">
      <alignment horizontal="center" vertical="center" wrapText="1"/>
    </xf>
    <xf numFmtId="0" fontId="56" fillId="9" borderId="12" xfId="0" applyFont="1" applyFill="1" applyBorder="1" applyAlignment="1">
      <alignment horizontal="center" wrapText="1"/>
    </xf>
    <xf numFmtId="0" fontId="56" fillId="9" borderId="1" xfId="0" applyFont="1" applyFill="1" applyBorder="1" applyAlignment="1">
      <alignment wrapText="1"/>
    </xf>
    <xf numFmtId="0" fontId="51" fillId="0" borderId="1" xfId="3" applyFont="1" applyBorder="1" applyAlignment="1">
      <alignment horizontal="left" wrapText="1"/>
    </xf>
    <xf numFmtId="0" fontId="50" fillId="0" borderId="1" xfId="3" applyNumberFormat="1" applyFont="1" applyFill="1" applyBorder="1" applyAlignment="1" applyProtection="1">
      <alignment wrapText="1"/>
    </xf>
    <xf numFmtId="0" fontId="56" fillId="9" borderId="1" xfId="0" applyFont="1" applyFill="1" applyBorder="1" applyAlignment="1">
      <alignment horizontal="center" wrapText="1"/>
    </xf>
    <xf numFmtId="0" fontId="4" fillId="0" borderId="0" xfId="0" applyFont="1" applyFill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0" fillId="0" borderId="0" xfId="0" applyFont="1"/>
    <xf numFmtId="0" fontId="57" fillId="0" borderId="1" xfId="0" applyFont="1" applyFill="1" applyBorder="1" applyAlignment="1">
      <alignment vertical="center"/>
    </xf>
    <xf numFmtId="0" fontId="57" fillId="12" borderId="1" xfId="0" quotePrefix="1" applyFont="1" applyFill="1" applyBorder="1" applyAlignment="1">
      <alignment horizontal="center" vertical="center"/>
    </xf>
    <xf numFmtId="0" fontId="57" fillId="0" borderId="1" xfId="0" applyFont="1" applyFill="1" applyBorder="1" applyAlignment="1">
      <alignment horizontal="right" vertical="center"/>
    </xf>
    <xf numFmtId="0" fontId="57" fillId="0" borderId="1" xfId="0" applyFont="1" applyFill="1" applyBorder="1" applyAlignment="1">
      <alignment horizontal="center" vertical="center"/>
    </xf>
    <xf numFmtId="0" fontId="57" fillId="0" borderId="1" xfId="0" applyFont="1" applyFill="1" applyBorder="1" applyAlignment="1">
      <alignment horizontal="left" vertical="center"/>
    </xf>
    <xf numFmtId="164" fontId="57" fillId="12" borderId="1" xfId="0" applyNumberFormat="1" applyFont="1" applyFill="1" applyBorder="1" applyAlignment="1">
      <alignment horizontal="right" vertical="center"/>
    </xf>
    <xf numFmtId="164" fontId="57" fillId="0" borderId="1" xfId="0" applyNumberFormat="1" applyFont="1" applyFill="1" applyBorder="1" applyAlignment="1">
      <alignment horizontal="right" vertical="center"/>
    </xf>
    <xf numFmtId="0" fontId="26" fillId="10" borderId="1" xfId="0" applyFont="1" applyFill="1" applyBorder="1" applyAlignment="1">
      <alignment horizontal="center" vertical="center" wrapText="1"/>
    </xf>
    <xf numFmtId="0" fontId="4" fillId="10" borderId="0" xfId="0" applyFont="1" applyFill="1" applyAlignment="1">
      <alignment vertical="center"/>
    </xf>
    <xf numFmtId="0" fontId="7" fillId="0" borderId="1" xfId="0" applyFont="1" applyBorder="1"/>
    <xf numFmtId="0" fontId="5" fillId="0" borderId="1" xfId="0" applyFont="1" applyBorder="1"/>
    <xf numFmtId="0" fontId="11" fillId="0" borderId="0" xfId="0" quotePrefix="1" applyFont="1" applyFill="1" applyBorder="1" applyAlignment="1">
      <alignment horizontal="center" vertical="center"/>
    </xf>
    <xf numFmtId="166" fontId="39" fillId="0" borderId="44" xfId="12" applyNumberFormat="1" applyFont="1" applyBorder="1" applyAlignment="1" applyProtection="1">
      <alignment horizontal="left" vertical="center"/>
    </xf>
    <xf numFmtId="0" fontId="58" fillId="0" borderId="27" xfId="0" applyFont="1" applyBorder="1"/>
    <xf numFmtId="0" fontId="5" fillId="0" borderId="27" xfId="0" applyFont="1" applyBorder="1"/>
    <xf numFmtId="0" fontId="58" fillId="0" borderId="0" xfId="0" applyFont="1" applyBorder="1"/>
    <xf numFmtId="166" fontId="58" fillId="0" borderId="0" xfId="12" applyNumberFormat="1" applyFont="1" applyBorder="1" applyAlignment="1" applyProtection="1">
      <alignment horizontal="left" vertical="center"/>
    </xf>
    <xf numFmtId="166" fontId="58" fillId="0" borderId="0" xfId="12" applyNumberFormat="1" applyFont="1" applyFill="1" applyBorder="1" applyAlignment="1" applyProtection="1">
      <alignment horizontal="left" vertical="center"/>
    </xf>
    <xf numFmtId="166" fontId="39" fillId="0" borderId="0" xfId="12" applyNumberFormat="1" applyFont="1" applyFill="1" applyBorder="1" applyAlignment="1" applyProtection="1">
      <alignment horizontal="left" vertical="center"/>
    </xf>
    <xf numFmtId="166" fontId="58" fillId="10" borderId="0" xfId="12" applyNumberFormat="1" applyFont="1" applyFill="1" applyBorder="1" applyAlignment="1" applyProtection="1">
      <alignment horizontal="left" vertical="center"/>
    </xf>
    <xf numFmtId="0" fontId="11" fillId="0" borderId="0" xfId="0" applyFont="1" applyFill="1" applyAlignment="1">
      <alignment vertical="center"/>
    </xf>
    <xf numFmtId="0" fontId="11" fillId="0" borderId="0" xfId="0" applyFont="1"/>
    <xf numFmtId="0" fontId="11" fillId="0" borderId="1" xfId="0" quotePrefix="1" applyFont="1" applyFill="1" applyBorder="1" applyAlignment="1">
      <alignment horizontal="center" vertical="center"/>
    </xf>
    <xf numFmtId="166" fontId="39" fillId="0" borderId="30" xfId="12" applyNumberFormat="1" applyFont="1" applyBorder="1" applyAlignment="1" applyProtection="1">
      <alignment horizontal="left" vertical="center"/>
    </xf>
    <xf numFmtId="166" fontId="38" fillId="0" borderId="31" xfId="12" applyNumberFormat="1" applyFont="1" applyBorder="1" applyAlignment="1" applyProtection="1">
      <alignment horizontal="left" vertical="center" indent="1"/>
    </xf>
    <xf numFmtId="166" fontId="39" fillId="0" borderId="31" xfId="12" applyNumberFormat="1" applyFont="1" applyBorder="1" applyAlignment="1" applyProtection="1">
      <alignment horizontal="left" vertical="center"/>
    </xf>
    <xf numFmtId="166" fontId="38" fillId="0" borderId="32" xfId="12" applyNumberFormat="1" applyFont="1" applyBorder="1" applyAlignment="1" applyProtection="1">
      <alignment horizontal="left" vertical="center" indent="1"/>
    </xf>
    <xf numFmtId="166" fontId="39" fillId="0" borderId="32" xfId="12" applyNumberFormat="1" applyFont="1" applyBorder="1" applyAlignment="1" applyProtection="1">
      <alignment horizontal="left" vertical="center"/>
    </xf>
    <xf numFmtId="165" fontId="37" fillId="5" borderId="30" xfId="11" applyNumberFormat="1" applyFont="1" applyFill="1" applyBorder="1" applyProtection="1">
      <alignment vertical="center"/>
    </xf>
    <xf numFmtId="165" fontId="37" fillId="5" borderId="32" xfId="11" applyNumberFormat="1" applyFont="1" applyFill="1" applyBorder="1" applyAlignment="1" applyProtection="1">
      <alignment horizontal="right" vertical="center"/>
    </xf>
    <xf numFmtId="0" fontId="11" fillId="0" borderId="1" xfId="0" applyFont="1" applyFill="1" applyBorder="1" applyAlignment="1">
      <alignment vertical="center"/>
    </xf>
    <xf numFmtId="166" fontId="58" fillId="0" borderId="0" xfId="12" applyNumberFormat="1" applyFont="1" applyFill="1" applyBorder="1" applyAlignment="1" applyProtection="1">
      <alignment horizontal="left" vertical="center"/>
    </xf>
    <xf numFmtId="166" fontId="39" fillId="0" borderId="0" xfId="12" applyNumberFormat="1" applyFont="1" applyFill="1" applyBorder="1" applyAlignment="1" applyProtection="1">
      <alignment horizontal="left" vertical="center"/>
    </xf>
    <xf numFmtId="0" fontId="26" fillId="0" borderId="24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left" vertical="center"/>
    </xf>
    <xf numFmtId="0" fontId="45" fillId="0" borderId="45" xfId="13" applyBorder="1"/>
    <xf numFmtId="0" fontId="59" fillId="10" borderId="45" xfId="0" applyFont="1" applyFill="1" applyBorder="1" applyAlignment="1">
      <alignment horizontal="left" vertical="center" wrapText="1"/>
    </xf>
    <xf numFmtId="0" fontId="0" fillId="0" borderId="47" xfId="0" applyBorder="1"/>
    <xf numFmtId="166" fontId="38" fillId="0" borderId="44" xfId="12" applyNumberFormat="1" applyFont="1" applyBorder="1" applyAlignment="1" applyProtection="1">
      <alignment horizontal="left" vertical="center" indent="1"/>
    </xf>
    <xf numFmtId="166" fontId="38" fillId="0" borderId="49" xfId="12" applyNumberFormat="1" applyFont="1" applyBorder="1" applyAlignment="1" applyProtection="1">
      <alignment horizontal="left" vertical="center" indent="1"/>
    </xf>
    <xf numFmtId="0" fontId="20" fillId="10" borderId="50" xfId="0" applyFont="1" applyFill="1" applyBorder="1" applyAlignment="1"/>
    <xf numFmtId="0" fontId="20" fillId="10" borderId="50" xfId="0" applyFont="1" applyFill="1" applyBorder="1"/>
    <xf numFmtId="0" fontId="0" fillId="10" borderId="50" xfId="0" applyFill="1" applyBorder="1"/>
    <xf numFmtId="0" fontId="20" fillId="10" borderId="51" xfId="0" applyFont="1" applyFill="1" applyBorder="1" applyAlignment="1"/>
    <xf numFmtId="0" fontId="20" fillId="10" borderId="51" xfId="0" applyFont="1" applyFill="1" applyBorder="1"/>
    <xf numFmtId="0" fontId="0" fillId="10" borderId="51" xfId="0" applyFill="1" applyBorder="1"/>
    <xf numFmtId="0" fontId="3" fillId="2" borderId="51" xfId="2" applyFill="1" applyBorder="1" applyAlignment="1" applyProtection="1"/>
    <xf numFmtId="0" fontId="20" fillId="0" borderId="50" xfId="0" applyFont="1" applyFill="1" applyBorder="1" applyAlignment="1"/>
    <xf numFmtId="0" fontId="20" fillId="0" borderId="50" xfId="0" applyFont="1" applyBorder="1"/>
    <xf numFmtId="0" fontId="0" fillId="0" borderId="50" xfId="0" applyBorder="1"/>
    <xf numFmtId="166" fontId="38" fillId="0" borderId="48" xfId="12" applyNumberFormat="1" applyFont="1" applyBorder="1" applyAlignment="1" applyProtection="1">
      <alignment horizontal="left" vertical="center" indent="1"/>
    </xf>
    <xf numFmtId="166" fontId="39" fillId="0" borderId="48" xfId="12" applyNumberFormat="1" applyFont="1" applyBorder="1" applyAlignment="1" applyProtection="1">
      <alignment horizontal="left" vertical="center"/>
    </xf>
    <xf numFmtId="0" fontId="5" fillId="0" borderId="52" xfId="0" applyFont="1" applyBorder="1" applyAlignment="1">
      <alignment horizontal="right"/>
    </xf>
    <xf numFmtId="0" fontId="45" fillId="0" borderId="53" xfId="13" applyBorder="1"/>
    <xf numFmtId="0" fontId="45" fillId="0" borderId="53" xfId="13" applyBorder="1" applyAlignment="1">
      <alignment vertical="center" wrapText="1"/>
    </xf>
    <xf numFmtId="0" fontId="59" fillId="10" borderId="54" xfId="0" applyFont="1" applyFill="1" applyBorder="1" applyAlignment="1">
      <alignment horizontal="left" vertical="center" wrapText="1"/>
    </xf>
    <xf numFmtId="0" fontId="5" fillId="0" borderId="47" xfId="0" applyFont="1" applyBorder="1" applyAlignment="1">
      <alignment horizontal="right"/>
    </xf>
    <xf numFmtId="0" fontId="45" fillId="0" borderId="40" xfId="13" applyAlignment="1">
      <alignment wrapText="1"/>
    </xf>
    <xf numFmtId="0" fontId="0" fillId="10" borderId="46" xfId="0" applyFill="1" applyBorder="1"/>
    <xf numFmtId="0" fontId="0" fillId="0" borderId="55" xfId="0" applyBorder="1"/>
    <xf numFmtId="0" fontId="0" fillId="10" borderId="56" xfId="0" applyFill="1" applyBorder="1"/>
    <xf numFmtId="0" fontId="45" fillId="10" borderId="53" xfId="13" applyFill="1" applyBorder="1" applyAlignment="1">
      <alignment vertical="center" wrapText="1"/>
    </xf>
    <xf numFmtId="0" fontId="24" fillId="13" borderId="1" xfId="0" applyFont="1" applyFill="1" applyBorder="1" applyAlignment="1" applyProtection="1">
      <alignment horizontal="left" wrapText="1"/>
    </xf>
    <xf numFmtId="3" fontId="24" fillId="3" borderId="1" xfId="3" applyNumberFormat="1" applyFont="1" applyFill="1" applyBorder="1" applyAlignment="1" applyProtection="1">
      <alignment horizontal="center" vertical="center" wrapText="1"/>
    </xf>
    <xf numFmtId="0" fontId="57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166" fontId="38" fillId="0" borderId="31" xfId="12" applyNumberFormat="1" applyFont="1" applyFill="1" applyBorder="1" applyAlignment="1" applyProtection="1">
      <alignment horizontal="left" vertical="center" indent="1"/>
    </xf>
    <xf numFmtId="0" fontId="26" fillId="0" borderId="2" xfId="0" applyFont="1" applyFill="1" applyBorder="1" applyAlignment="1">
      <alignment horizontal="center" vertical="center" wrapText="1"/>
    </xf>
    <xf numFmtId="166" fontId="47" fillId="0" borderId="41" xfId="12" applyNumberFormat="1" applyFont="1" applyFill="1" applyBorder="1" applyAlignment="1" applyProtection="1">
      <alignment horizontal="left" vertical="center" inden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165" fontId="37" fillId="0" borderId="0" xfId="11" applyNumberFormat="1" applyFont="1" applyFill="1" applyBorder="1" applyAlignment="1" applyProtection="1">
      <alignment horizontal="right" vertical="center"/>
    </xf>
    <xf numFmtId="165" fontId="37" fillId="0" borderId="0" xfId="11" applyNumberFormat="1" applyFont="1" applyFill="1" applyBorder="1" applyAlignment="1" applyProtection="1"/>
    <xf numFmtId="0" fontId="11" fillId="0" borderId="0" xfId="0" applyFont="1" applyFill="1" applyBorder="1" applyAlignment="1">
      <alignment vertical="center" wrapText="1"/>
    </xf>
    <xf numFmtId="165" fontId="61" fillId="5" borderId="0" xfId="11" applyNumberFormat="1" applyFont="1" applyFill="1" applyBorder="1" applyAlignment="1" applyProtection="1"/>
    <xf numFmtId="166" fontId="38" fillId="0" borderId="0" xfId="12" applyNumberFormat="1" applyFont="1" applyFill="1" applyBorder="1" applyAlignment="1" applyProtection="1">
      <alignment horizontal="left" vertical="center" indent="1"/>
    </xf>
    <xf numFmtId="0" fontId="11" fillId="0" borderId="0" xfId="0" applyFont="1" applyBorder="1" applyAlignment="1">
      <alignment vertical="center" wrapText="1"/>
    </xf>
    <xf numFmtId="165" fontId="60" fillId="5" borderId="1" xfId="11" applyNumberFormat="1" applyFont="1" applyFill="1" applyBorder="1" applyAlignment="1" applyProtection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49" fontId="37" fillId="0" borderId="0" xfId="11" applyNumberFormat="1" applyFont="1" applyFill="1" applyBorder="1" applyProtection="1">
      <alignment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vertical="center" wrapText="1"/>
    </xf>
    <xf numFmtId="49" fontId="61" fillId="5" borderId="0" xfId="11" applyNumberFormat="1" applyFont="1" applyFill="1" applyBorder="1" applyAlignment="1" applyProtection="1"/>
    <xf numFmtId="49" fontId="11" fillId="0" borderId="1" xfId="0" applyNumberFormat="1" applyFont="1" applyFill="1" applyBorder="1" applyAlignment="1">
      <alignment horizontal="left" vertical="center"/>
    </xf>
    <xf numFmtId="49" fontId="11" fillId="0" borderId="0" xfId="0" applyNumberFormat="1" applyFont="1" applyFill="1" applyAlignment="1">
      <alignment vertical="center"/>
    </xf>
    <xf numFmtId="49" fontId="25" fillId="0" borderId="1" xfId="0" applyNumberFormat="1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vertical="center"/>
    </xf>
    <xf numFmtId="49" fontId="11" fillId="0" borderId="1" xfId="0" quotePrefix="1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vertical="center"/>
    </xf>
    <xf numFmtId="49" fontId="11" fillId="0" borderId="0" xfId="0" applyNumberFormat="1" applyFont="1" applyFill="1" applyBorder="1" applyAlignment="1">
      <alignment horizontal="center" vertical="center" wrapText="1"/>
    </xf>
    <xf numFmtId="49" fontId="31" fillId="0" borderId="1" xfId="0" applyNumberFormat="1" applyFont="1" applyFill="1" applyBorder="1" applyAlignment="1" applyProtection="1">
      <alignment vertical="center" wrapText="1"/>
    </xf>
    <xf numFmtId="49" fontId="11" fillId="0" borderId="1" xfId="0" applyNumberFormat="1" applyFont="1" applyBorder="1" applyAlignment="1">
      <alignment wrapText="1"/>
    </xf>
    <xf numFmtId="0" fontId="38" fillId="0" borderId="30" xfId="12" applyNumberFormat="1" applyFont="1" applyBorder="1" applyAlignment="1" applyProtection="1">
      <alignment horizontal="left" vertical="center" indent="1"/>
    </xf>
    <xf numFmtId="0" fontId="23" fillId="0" borderId="0" xfId="0" applyFont="1" applyFill="1" applyBorder="1" applyAlignment="1">
      <alignment vertical="center"/>
    </xf>
    <xf numFmtId="49" fontId="23" fillId="0" borderId="0" xfId="0" applyNumberFormat="1" applyFont="1" applyBorder="1"/>
    <xf numFmtId="0" fontId="23" fillId="0" borderId="0" xfId="0" applyFont="1" applyFill="1" applyBorder="1" applyAlignment="1">
      <alignment vertical="center" wrapText="1"/>
    </xf>
    <xf numFmtId="49" fontId="11" fillId="0" borderId="0" xfId="0" applyNumberFormat="1" applyFont="1" applyFill="1" applyBorder="1" applyAlignment="1">
      <alignment vertical="center"/>
    </xf>
    <xf numFmtId="49" fontId="23" fillId="0" borderId="0" xfId="0" applyNumberFormat="1" applyFont="1" applyFill="1" applyBorder="1" applyAlignment="1">
      <alignment vertical="center"/>
    </xf>
    <xf numFmtId="0" fontId="11" fillId="0" borderId="1" xfId="0" applyFont="1" applyFill="1" applyBorder="1" applyAlignment="1">
      <alignment vertical="center" wrapText="1"/>
    </xf>
    <xf numFmtId="49" fontId="25" fillId="0" borderId="0" xfId="0" applyNumberFormat="1" applyFont="1" applyFill="1" applyBorder="1" applyAlignment="1">
      <alignment horizontal="left" vertical="center"/>
    </xf>
    <xf numFmtId="0" fontId="11" fillId="0" borderId="0" xfId="0" quotePrefix="1" applyFont="1" applyFill="1" applyBorder="1" applyAlignment="1">
      <alignment horizontal="left" vertical="center" wrapText="1"/>
    </xf>
    <xf numFmtId="0" fontId="23" fillId="0" borderId="0" xfId="0" applyFont="1" applyBorder="1"/>
    <xf numFmtId="0" fontId="25" fillId="0" borderId="0" xfId="0" applyFont="1" applyFill="1" applyBorder="1" applyAlignment="1">
      <alignment vertical="center" wrapText="1"/>
    </xf>
    <xf numFmtId="49" fontId="62" fillId="0" borderId="1" xfId="0" applyNumberFormat="1" applyFont="1" applyFill="1" applyBorder="1" applyAlignment="1">
      <alignment vertical="center"/>
    </xf>
    <xf numFmtId="0" fontId="62" fillId="0" borderId="1" xfId="0" applyFont="1" applyFill="1" applyBorder="1" applyAlignment="1">
      <alignment vertical="center"/>
    </xf>
    <xf numFmtId="0" fontId="57" fillId="0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11" fillId="0" borderId="0" xfId="0" applyFont="1" applyBorder="1" applyAlignment="1">
      <alignment horizontal="left" vertical="center"/>
    </xf>
    <xf numFmtId="0" fontId="26" fillId="0" borderId="0" xfId="0" applyFont="1" applyBorder="1" applyAlignment="1">
      <alignment vertical="center"/>
    </xf>
    <xf numFmtId="0" fontId="11" fillId="0" borderId="0" xfId="0" applyFont="1" applyFill="1" applyBorder="1" applyAlignment="1">
      <alignment horizontal="left" vertical="center"/>
    </xf>
    <xf numFmtId="49" fontId="37" fillId="5" borderId="0" xfId="11" applyNumberFormat="1" applyFont="1" applyFill="1" applyBorder="1" applyProtection="1">
      <alignment vertical="center"/>
    </xf>
    <xf numFmtId="165" fontId="37" fillId="5" borderId="0" xfId="11" applyNumberFormat="1" applyFont="1" applyFill="1" applyBorder="1" applyAlignment="1" applyProtection="1">
      <alignment horizontal="right" vertical="center"/>
    </xf>
    <xf numFmtId="0" fontId="11" fillId="0" borderId="0" xfId="0" applyFont="1" applyFill="1" applyBorder="1" applyAlignment="1">
      <alignment horizontal="center"/>
    </xf>
    <xf numFmtId="49" fontId="11" fillId="0" borderId="0" xfId="0" applyNumberFormat="1" applyFont="1" applyFill="1" applyBorder="1" applyAlignment="1">
      <alignment horizontal="center"/>
    </xf>
    <xf numFmtId="0" fontId="11" fillId="0" borderId="0" xfId="0" applyFont="1" applyFill="1" applyBorder="1" applyAlignment="1"/>
    <xf numFmtId="0" fontId="11" fillId="0" borderId="0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/>
    <xf numFmtId="16" fontId="23" fillId="2" borderId="0" xfId="0" applyNumberFormat="1" applyFont="1" applyFill="1" applyBorder="1" applyAlignment="1">
      <alignment vertical="center"/>
    </xf>
    <xf numFmtId="16" fontId="23" fillId="2" borderId="0" xfId="0" quotePrefix="1" applyNumberFormat="1" applyFont="1" applyFill="1" applyBorder="1" applyAlignment="1">
      <alignment vertical="center"/>
    </xf>
    <xf numFmtId="16" fontId="23" fillId="0" borderId="0" xfId="0" quotePrefix="1" applyNumberFormat="1" applyFont="1" applyBorder="1" applyAlignment="1">
      <alignment vertical="center"/>
    </xf>
    <xf numFmtId="0" fontId="63" fillId="0" borderId="0" xfId="0" applyFont="1"/>
    <xf numFmtId="16" fontId="23" fillId="0" borderId="0" xfId="0" quotePrefix="1" applyNumberFormat="1" applyFont="1" applyBorder="1" applyAlignment="1">
      <alignment horizontal="left" vertical="center"/>
    </xf>
    <xf numFmtId="0" fontId="0" fillId="0" borderId="0" xfId="0" applyNumberFormat="1"/>
    <xf numFmtId="0" fontId="11" fillId="0" borderId="0" xfId="0" applyFont="1" applyFill="1" applyAlignment="1">
      <alignment horizontal="center" vertical="center"/>
    </xf>
    <xf numFmtId="166" fontId="38" fillId="0" borderId="0" xfId="12" applyNumberFormat="1" applyFont="1" applyBorder="1" applyAlignment="1" applyProtection="1">
      <alignment horizontal="left" vertical="center" indent="1"/>
    </xf>
    <xf numFmtId="0" fontId="0" fillId="0" borderId="0" xfId="0" applyAlignment="1">
      <alignment horizontal="center" vertical="center" wrapText="1"/>
    </xf>
    <xf numFmtId="0" fontId="0" fillId="0" borderId="0" xfId="0" pivotButton="1" applyAlignment="1">
      <alignment horizontal="center" vertical="center"/>
    </xf>
    <xf numFmtId="0" fontId="65" fillId="0" borderId="0" xfId="0" applyFont="1" applyFill="1" applyBorder="1" applyAlignment="1">
      <alignment vertical="center"/>
    </xf>
    <xf numFmtId="0" fontId="26" fillId="0" borderId="1" xfId="0" quotePrefix="1" applyFont="1" applyFill="1" applyBorder="1" applyAlignment="1">
      <alignment horizontal="left" vertical="center" wrapText="1"/>
    </xf>
    <xf numFmtId="0" fontId="67" fillId="5" borderId="1" xfId="3" applyFont="1" applyFill="1" applyBorder="1" applyAlignment="1">
      <alignment wrapText="1"/>
    </xf>
    <xf numFmtId="0" fontId="67" fillId="5" borderId="0" xfId="3" applyFont="1" applyFill="1" applyBorder="1" applyAlignment="1">
      <alignment wrapText="1"/>
    </xf>
    <xf numFmtId="0" fontId="24" fillId="0" borderId="1" xfId="3" applyFont="1" applyFill="1" applyBorder="1" applyAlignment="1">
      <alignment wrapText="1"/>
    </xf>
    <xf numFmtId="49" fontId="68" fillId="0" borderId="1" xfId="3" applyNumberFormat="1" applyFont="1" applyFill="1" applyBorder="1"/>
    <xf numFmtId="0" fontId="68" fillId="0" borderId="1" xfId="3" applyFont="1" applyFill="1" applyBorder="1" applyAlignment="1">
      <alignment wrapText="1"/>
    </xf>
    <xf numFmtId="0" fontId="64" fillId="0" borderId="1" xfId="3" applyFont="1" applyFill="1" applyBorder="1"/>
    <xf numFmtId="0" fontId="24" fillId="0" borderId="1" xfId="3" applyFont="1" applyBorder="1" applyAlignment="1">
      <alignment wrapText="1"/>
    </xf>
    <xf numFmtId="49" fontId="68" fillId="14" borderId="1" xfId="3" applyNumberFormat="1" applyFont="1" applyFill="1" applyBorder="1"/>
    <xf numFmtId="0" fontId="68" fillId="2" borderId="1" xfId="3" applyFont="1" applyFill="1" applyBorder="1" applyAlignment="1">
      <alignment wrapText="1"/>
    </xf>
    <xf numFmtId="49" fontId="24" fillId="0" borderId="1" xfId="3" applyNumberFormat="1" applyFont="1" applyBorder="1"/>
    <xf numFmtId="49" fontId="24" fillId="0" borderId="1" xfId="3" applyNumberFormat="1" applyFont="1" applyFill="1" applyBorder="1"/>
    <xf numFmtId="49" fontId="24" fillId="0" borderId="1" xfId="3" applyNumberFormat="1" applyFont="1" applyBorder="1" applyAlignment="1">
      <alignment wrapText="1"/>
    </xf>
    <xf numFmtId="49" fontId="68" fillId="15" borderId="1" xfId="3" applyNumberFormat="1" applyFont="1" applyFill="1" applyBorder="1"/>
    <xf numFmtId="0" fontId="11" fillId="0" borderId="0" xfId="0" applyFont="1" applyFill="1" applyAlignment="1">
      <alignment vertical="center" wrapText="1"/>
    </xf>
    <xf numFmtId="49" fontId="68" fillId="0" borderId="1" xfId="3" applyNumberFormat="1" applyFont="1" applyBorder="1"/>
    <xf numFmtId="0" fontId="68" fillId="0" borderId="1" xfId="3" applyFont="1" applyBorder="1" applyAlignment="1">
      <alignment wrapText="1"/>
    </xf>
    <xf numFmtId="49" fontId="68" fillId="10" borderId="1" xfId="3" applyNumberFormat="1" applyFont="1" applyFill="1" applyBorder="1"/>
    <xf numFmtId="0" fontId="68" fillId="10" borderId="1" xfId="3" applyFont="1" applyFill="1" applyBorder="1" applyAlignment="1">
      <alignment wrapText="1"/>
    </xf>
    <xf numFmtId="0" fontId="68" fillId="0" borderId="20" xfId="3" applyFont="1" applyFill="1" applyBorder="1" applyAlignment="1">
      <alignment wrapText="1"/>
    </xf>
    <xf numFmtId="49" fontId="68" fillId="0" borderId="19" xfId="3" applyNumberFormat="1" applyFont="1" applyFill="1" applyBorder="1"/>
    <xf numFmtId="0" fontId="68" fillId="0" borderId="12" xfId="3" applyFont="1" applyFill="1" applyBorder="1" applyAlignment="1">
      <alignment wrapText="1"/>
    </xf>
    <xf numFmtId="0" fontId="68" fillId="10" borderId="1" xfId="3" applyFont="1" applyFill="1" applyBorder="1" applyAlignment="1">
      <alignment horizontal="left" wrapText="1"/>
    </xf>
    <xf numFmtId="49" fontId="68" fillId="16" borderId="1" xfId="3" applyNumberFormat="1" applyFont="1" applyFill="1" applyBorder="1"/>
    <xf numFmtId="0" fontId="68" fillId="16" borderId="1" xfId="3" applyFont="1" applyFill="1" applyBorder="1" applyAlignment="1">
      <alignment wrapText="1"/>
    </xf>
    <xf numFmtId="0" fontId="24" fillId="16" borderId="1" xfId="3" applyFont="1" applyFill="1" applyBorder="1" applyAlignment="1">
      <alignment wrapText="1"/>
    </xf>
    <xf numFmtId="0" fontId="64" fillId="0" borderId="1" xfId="3" applyFont="1" applyBorder="1"/>
    <xf numFmtId="0" fontId="24" fillId="2" borderId="1" xfId="3" applyFont="1" applyFill="1" applyBorder="1" applyAlignment="1">
      <alignment wrapText="1"/>
    </xf>
    <xf numFmtId="49" fontId="68" fillId="14" borderId="1" xfId="16" applyNumberFormat="1" applyFont="1" applyFill="1" applyBorder="1"/>
    <xf numFmtId="0" fontId="68" fillId="14" borderId="1" xfId="16" applyFont="1" applyFill="1" applyBorder="1" applyAlignment="1">
      <alignment wrapText="1"/>
    </xf>
    <xf numFmtId="49" fontId="68" fillId="2" borderId="1" xfId="3" applyNumberFormat="1" applyFont="1" applyFill="1" applyBorder="1"/>
    <xf numFmtId="0" fontId="24" fillId="14" borderId="1" xfId="3" applyFont="1" applyFill="1" applyBorder="1" applyAlignment="1">
      <alignment wrapText="1"/>
    </xf>
    <xf numFmtId="49" fontId="68" fillId="0" borderId="19" xfId="3" applyNumberFormat="1" applyFont="1" applyBorder="1"/>
    <xf numFmtId="0" fontId="68" fillId="0" borderId="12" xfId="3" applyFont="1" applyBorder="1" applyAlignment="1">
      <alignment wrapText="1"/>
    </xf>
    <xf numFmtId="49" fontId="68" fillId="17" borderId="1" xfId="3" applyNumberFormat="1" applyFont="1" applyFill="1" applyBorder="1"/>
    <xf numFmtId="0" fontId="68" fillId="17" borderId="1" xfId="3" applyFont="1" applyFill="1" applyBorder="1" applyAlignment="1">
      <alignment wrapText="1"/>
    </xf>
    <xf numFmtId="49" fontId="24" fillId="10" borderId="1" xfId="3" applyNumberFormat="1" applyFont="1" applyFill="1" applyBorder="1"/>
    <xf numFmtId="0" fontId="24" fillId="10" borderId="1" xfId="3" applyFont="1" applyFill="1" applyBorder="1" applyAlignment="1">
      <alignment wrapText="1"/>
    </xf>
    <xf numFmtId="49" fontId="68" fillId="0" borderId="1" xfId="17" applyNumberFormat="1" applyFont="1" applyFill="1" applyBorder="1"/>
    <xf numFmtId="0" fontId="68" fillId="0" borderId="1" xfId="17" applyFont="1" applyFill="1" applyBorder="1" applyAlignment="1">
      <alignment wrapText="1"/>
    </xf>
    <xf numFmtId="0" fontId="68" fillId="0" borderId="1" xfId="18" applyFont="1" applyBorder="1"/>
    <xf numFmtId="0" fontId="24" fillId="0" borderId="20" xfId="3" applyFont="1" applyBorder="1" applyAlignment="1">
      <alignment wrapText="1"/>
    </xf>
    <xf numFmtId="49" fontId="68" fillId="17" borderId="19" xfId="3" applyNumberFormat="1" applyFont="1" applyFill="1" applyBorder="1"/>
    <xf numFmtId="0" fontId="24" fillId="0" borderId="1" xfId="19" applyFont="1" applyFill="1" applyBorder="1" applyAlignment="1">
      <alignment wrapText="1"/>
    </xf>
    <xf numFmtId="0" fontId="68" fillId="0" borderId="1" xfId="3" applyFont="1" applyBorder="1"/>
    <xf numFmtId="0" fontId="24" fillId="0" borderId="12" xfId="3" applyFont="1" applyBorder="1" applyAlignment="1">
      <alignment wrapText="1"/>
    </xf>
    <xf numFmtId="49" fontId="68" fillId="0" borderId="1" xfId="3" applyNumberFormat="1" applyFont="1" applyBorder="1" applyAlignment="1">
      <alignment horizontal="left"/>
    </xf>
    <xf numFmtId="49" fontId="11" fillId="0" borderId="0" xfId="0" applyNumberFormat="1" applyFont="1" applyFill="1" applyAlignment="1">
      <alignment vertical="center" wrapText="1"/>
    </xf>
    <xf numFmtId="0" fontId="68" fillId="18" borderId="1" xfId="3" applyFont="1" applyFill="1" applyBorder="1" applyAlignment="1">
      <alignment wrapText="1"/>
    </xf>
    <xf numFmtId="0" fontId="11" fillId="0" borderId="1" xfId="3" applyFont="1" applyBorder="1" applyAlignment="1">
      <alignment wrapText="1"/>
    </xf>
    <xf numFmtId="49" fontId="31" fillId="0" borderId="1" xfId="3" applyNumberFormat="1" applyFont="1" applyFill="1" applyBorder="1"/>
    <xf numFmtId="0" fontId="31" fillId="0" borderId="1" xfId="3" applyFont="1" applyFill="1" applyBorder="1" applyAlignment="1">
      <alignment wrapText="1"/>
    </xf>
    <xf numFmtId="0" fontId="24" fillId="0" borderId="0" xfId="3" applyFont="1" applyFill="1" applyAlignment="1">
      <alignment wrapText="1"/>
    </xf>
    <xf numFmtId="49" fontId="24" fillId="17" borderId="1" xfId="3" applyNumberFormat="1" applyFont="1" applyFill="1" applyBorder="1"/>
    <xf numFmtId="0" fontId="24" fillId="0" borderId="1" xfId="20" applyFont="1" applyFill="1" applyBorder="1" applyAlignment="1">
      <alignment wrapText="1"/>
    </xf>
    <xf numFmtId="49" fontId="68" fillId="19" borderId="1" xfId="3" applyNumberFormat="1" applyFont="1" applyFill="1" applyBorder="1"/>
    <xf numFmtId="0" fontId="68" fillId="0" borderId="1" xfId="3" applyFont="1" applyBorder="1" applyAlignment="1">
      <alignment horizontal="left" wrapText="1"/>
    </xf>
    <xf numFmtId="0" fontId="24" fillId="14" borderId="12" xfId="3" applyFont="1" applyFill="1" applyBorder="1" applyAlignment="1">
      <alignment wrapText="1"/>
    </xf>
    <xf numFmtId="49" fontId="24" fillId="0" borderId="1" xfId="3" applyNumberFormat="1" applyFont="1" applyBorder="1" applyAlignment="1">
      <alignment horizontal="left"/>
    </xf>
    <xf numFmtId="0" fontId="24" fillId="0" borderId="1" xfId="21" applyFont="1" applyFill="1" applyBorder="1" applyAlignment="1">
      <alignment wrapText="1"/>
    </xf>
    <xf numFmtId="49" fontId="68" fillId="10" borderId="1" xfId="3" applyNumberFormat="1" applyFont="1" applyFill="1" applyBorder="1" applyAlignment="1">
      <alignment horizontal="left"/>
    </xf>
    <xf numFmtId="0" fontId="24" fillId="0" borderId="1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57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 applyProtection="1">
      <alignment horizontal="center" vertical="center" textRotation="90" wrapText="1"/>
    </xf>
    <xf numFmtId="0" fontId="26" fillId="2" borderId="1" xfId="0" applyFont="1" applyFill="1" applyBorder="1" applyAlignment="1" applyProtection="1">
      <alignment horizontal="center" vertical="center" textRotation="90" wrapText="1"/>
    </xf>
    <xf numFmtId="0" fontId="24" fillId="3" borderId="1" xfId="0" applyFont="1" applyFill="1" applyBorder="1" applyAlignment="1" applyProtection="1">
      <alignment horizontal="left" vertical="center" wrapText="1"/>
    </xf>
    <xf numFmtId="0" fontId="24" fillId="3" borderId="1" xfId="0" applyFont="1" applyFill="1" applyBorder="1" applyAlignment="1" applyProtection="1">
      <alignment vertical="center" wrapText="1"/>
    </xf>
    <xf numFmtId="0" fontId="69" fillId="0" borderId="1" xfId="0" applyFont="1" applyFill="1" applyBorder="1" applyAlignment="1" applyProtection="1">
      <alignment horizontal="left" vertical="center" wrapText="1"/>
      <protection locked="0"/>
    </xf>
    <xf numFmtId="0" fontId="69" fillId="0" borderId="1" xfId="0" applyFont="1" applyBorder="1" applyAlignment="1" applyProtection="1">
      <alignment horizontal="center" vertical="center" wrapText="1"/>
      <protection locked="0"/>
    </xf>
    <xf numFmtId="0" fontId="69" fillId="3" borderId="1" xfId="0" applyFont="1" applyFill="1" applyBorder="1" applyAlignment="1" applyProtection="1">
      <alignment horizontal="center" vertical="center" wrapText="1"/>
    </xf>
    <xf numFmtId="0" fontId="69" fillId="0" borderId="1" xfId="0" applyFont="1" applyBorder="1" applyProtection="1">
      <protection locked="0"/>
    </xf>
    <xf numFmtId="3" fontId="69" fillId="0" borderId="1" xfId="0" applyNumberFormat="1" applyFont="1" applyBorder="1" applyAlignment="1" applyProtection="1">
      <alignment horizontal="center" vertical="center" wrapText="1"/>
      <protection locked="0"/>
    </xf>
    <xf numFmtId="0" fontId="27" fillId="3" borderId="1" xfId="0" applyFont="1" applyFill="1" applyBorder="1" applyAlignment="1" applyProtection="1">
      <alignment horizontal="center" vertical="center" wrapText="1"/>
    </xf>
    <xf numFmtId="164" fontId="24" fillId="3" borderId="1" xfId="0" applyNumberFormat="1" applyFont="1" applyFill="1" applyBorder="1" applyAlignment="1" applyProtection="1">
      <alignment horizontal="center" vertical="center" wrapText="1"/>
    </xf>
    <xf numFmtId="164" fontId="24" fillId="0" borderId="1" xfId="0" applyNumberFormat="1" applyFont="1" applyBorder="1" applyAlignment="1" applyProtection="1">
      <alignment horizontal="center" vertical="center" wrapText="1"/>
      <protection locked="0"/>
    </xf>
    <xf numFmtId="167" fontId="24" fillId="3" borderId="1" xfId="0" applyNumberFormat="1" applyFont="1" applyFill="1" applyBorder="1" applyAlignment="1" applyProtection="1">
      <alignment horizontal="center" vertical="center" wrapText="1"/>
    </xf>
    <xf numFmtId="167" fontId="24" fillId="4" borderId="1" xfId="0" applyNumberFormat="1" applyFont="1" applyFill="1" applyBorder="1" applyProtection="1"/>
    <xf numFmtId="167" fontId="24" fillId="3" borderId="1" xfId="0" applyNumberFormat="1" applyFont="1" applyFill="1" applyBorder="1" applyAlignment="1" applyProtection="1">
      <alignment horizontal="right" vertical="center" wrapText="1"/>
    </xf>
    <xf numFmtId="167" fontId="24" fillId="0" borderId="1" xfId="0" applyNumberFormat="1" applyFont="1" applyBorder="1" applyAlignment="1" applyProtection="1">
      <alignment horizontal="center" vertical="center" wrapText="1"/>
      <protection locked="0"/>
    </xf>
    <xf numFmtId="167" fontId="69" fillId="0" borderId="1" xfId="0" applyNumberFormat="1" applyFont="1" applyBorder="1" applyAlignment="1" applyProtection="1">
      <alignment horizontal="center" vertical="center" wrapText="1"/>
      <protection locked="0"/>
    </xf>
    <xf numFmtId="164" fontId="69" fillId="3" borderId="1" xfId="0" applyNumberFormat="1" applyFont="1" applyFill="1" applyBorder="1" applyAlignment="1" applyProtection="1">
      <alignment horizontal="center" vertical="center" wrapText="1"/>
    </xf>
    <xf numFmtId="164" fontId="24" fillId="9" borderId="1" xfId="0" applyNumberFormat="1" applyFont="1" applyFill="1" applyBorder="1" applyAlignment="1" applyProtection="1">
      <alignment horizontal="center" vertical="center" wrapText="1"/>
      <protection locked="0"/>
    </xf>
    <xf numFmtId="164" fontId="69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69" fillId="0" borderId="1" xfId="0" applyFont="1" applyFill="1" applyBorder="1" applyAlignment="1" applyProtection="1">
      <alignment horizontal="center" vertical="center" wrapText="1"/>
    </xf>
    <xf numFmtId="167" fontId="69" fillId="3" borderId="1" xfId="0" applyNumberFormat="1" applyFont="1" applyFill="1" applyBorder="1" applyAlignment="1" applyProtection="1">
      <alignment horizontal="center" vertical="center" wrapText="1"/>
    </xf>
    <xf numFmtId="164" fontId="69" fillId="0" borderId="1" xfId="0" applyNumberFormat="1" applyFont="1" applyBorder="1" applyAlignment="1" applyProtection="1">
      <alignment horizontal="center" vertical="center" wrapText="1"/>
      <protection locked="0"/>
    </xf>
    <xf numFmtId="164" fontId="24" fillId="3" borderId="1" xfId="0" applyNumberFormat="1" applyFont="1" applyFill="1" applyBorder="1" applyAlignment="1" applyProtection="1">
      <alignment horizontal="right" vertical="center" wrapText="1"/>
    </xf>
    <xf numFmtId="164" fontId="24" fillId="4" borderId="1" xfId="0" applyNumberFormat="1" applyFont="1" applyFill="1" applyBorder="1" applyProtection="1"/>
    <xf numFmtId="164" fontId="69" fillId="4" borderId="1" xfId="0" applyNumberFormat="1" applyFont="1" applyFill="1" applyBorder="1" applyProtection="1"/>
    <xf numFmtId="0" fontId="24" fillId="13" borderId="1" xfId="0" applyFont="1" applyFill="1" applyBorder="1" applyAlignment="1" applyProtection="1">
      <alignment horizontal="left" vertical="center" wrapText="1"/>
    </xf>
    <xf numFmtId="164" fontId="24" fillId="4" borderId="1" xfId="0" applyNumberFormat="1" applyFont="1" applyFill="1" applyBorder="1" applyAlignment="1" applyProtection="1">
      <alignment horizontal="center" vertical="center" wrapText="1"/>
    </xf>
    <xf numFmtId="167" fontId="24" fillId="4" borderId="1" xfId="0" applyNumberFormat="1" applyFont="1" applyFill="1" applyBorder="1" applyAlignment="1" applyProtection="1">
      <alignment horizontal="center" vertical="center" wrapText="1"/>
    </xf>
    <xf numFmtId="167" fontId="24" fillId="0" borderId="1" xfId="3" applyNumberFormat="1" applyFont="1" applyFill="1" applyBorder="1" applyAlignment="1" applyProtection="1">
      <alignment horizontal="center" vertical="center" wrapText="1"/>
    </xf>
    <xf numFmtId="167" fontId="24" fillId="3" borderId="1" xfId="3" applyNumberFormat="1" applyFont="1" applyFill="1" applyBorder="1" applyAlignment="1" applyProtection="1">
      <alignment horizontal="center" vertical="center" wrapText="1"/>
    </xf>
    <xf numFmtId="0" fontId="5" fillId="0" borderId="0" xfId="3" applyFont="1" applyAlignment="1" applyProtection="1">
      <alignment horizontal="left"/>
    </xf>
    <xf numFmtId="0" fontId="24" fillId="0" borderId="1" xfId="3" applyFont="1" applyBorder="1" applyAlignment="1" applyProtection="1">
      <alignment horizontal="left" vertical="center" wrapText="1"/>
      <protection locked="0"/>
    </xf>
    <xf numFmtId="164" fontId="24" fillId="0" borderId="1" xfId="9" applyNumberFormat="1" applyFont="1" applyFill="1" applyBorder="1" applyAlignment="1" applyProtection="1">
      <alignment horizontal="right"/>
      <protection locked="0"/>
    </xf>
    <xf numFmtId="164" fontId="27" fillId="3" borderId="1" xfId="9" applyNumberFormat="1" applyFont="1" applyFill="1" applyBorder="1" applyAlignment="1" applyProtection="1">
      <alignment horizontal="right"/>
    </xf>
    <xf numFmtId="164" fontId="24" fillId="4" borderId="1" xfId="9" applyNumberFormat="1" applyFont="1" applyFill="1" applyBorder="1" applyAlignment="1" applyProtection="1">
      <alignment horizontal="right"/>
    </xf>
    <xf numFmtId="164" fontId="27" fillId="4" borderId="1" xfId="9" applyNumberFormat="1" applyFont="1" applyFill="1" applyBorder="1" applyAlignment="1" applyProtection="1">
      <alignment horizontal="right"/>
    </xf>
    <xf numFmtId="164" fontId="24" fillId="0" borderId="1" xfId="9" applyNumberFormat="1" applyFont="1" applyBorder="1" applyAlignment="1" applyProtection="1">
      <alignment wrapText="1"/>
      <protection locked="0"/>
    </xf>
    <xf numFmtId="0" fontId="24" fillId="14" borderId="1" xfId="0" applyFont="1" applyFill="1" applyBorder="1" applyAlignment="1">
      <alignment horizontal="right" vertical="center"/>
    </xf>
    <xf numFmtId="0" fontId="24" fillId="13" borderId="5" xfId="0" applyFont="1" applyFill="1" applyBorder="1" applyAlignment="1">
      <alignment horizontal="centerContinuous" vertical="center"/>
    </xf>
    <xf numFmtId="0" fontId="24" fillId="13" borderId="1" xfId="0" applyFont="1" applyFill="1" applyBorder="1" applyAlignment="1">
      <alignment horizontal="right" vertical="center"/>
    </xf>
    <xf numFmtId="0" fontId="30" fillId="13" borderId="1" xfId="0" applyFont="1" applyFill="1" applyBorder="1" applyAlignment="1">
      <alignment horizontal="centerContinuous" vertical="center"/>
    </xf>
    <xf numFmtId="0" fontId="30" fillId="13" borderId="12" xfId="0" applyFont="1" applyFill="1" applyBorder="1" applyAlignment="1">
      <alignment horizontal="centerContinuous" vertical="center" wrapText="1"/>
    </xf>
    <xf numFmtId="0" fontId="30" fillId="13" borderId="7" xfId="0" applyFont="1" applyFill="1" applyBorder="1" applyAlignment="1">
      <alignment horizontal="centerContinuous" vertical="center" wrapText="1"/>
    </xf>
    <xf numFmtId="0" fontId="24" fillId="13" borderId="3" xfId="0" applyFont="1" applyFill="1" applyBorder="1" applyAlignment="1">
      <alignment horizontal="centerContinuous" vertical="center"/>
    </xf>
    <xf numFmtId="0" fontId="24" fillId="20" borderId="3" xfId="0" applyFont="1" applyFill="1" applyBorder="1" applyAlignment="1">
      <alignment horizontal="centerContinuous" vertical="center"/>
    </xf>
    <xf numFmtId="0" fontId="24" fillId="20" borderId="3" xfId="0" applyFont="1" applyFill="1" applyBorder="1" applyAlignment="1">
      <alignment horizontal="right" vertical="center"/>
    </xf>
    <xf numFmtId="0" fontId="24" fillId="20" borderId="5" xfId="0" applyFont="1" applyFill="1" applyBorder="1" applyAlignment="1">
      <alignment horizontal="centerContinuous" vertical="center"/>
    </xf>
    <xf numFmtId="0" fontId="24" fillId="20" borderId="5" xfId="0" applyFont="1" applyFill="1" applyBorder="1" applyAlignment="1">
      <alignment horizontal="right" vertical="center"/>
    </xf>
    <xf numFmtId="0" fontId="24" fillId="20" borderId="10" xfId="0" applyFont="1" applyFill="1" applyBorder="1" applyAlignment="1">
      <alignment horizontal="centerContinuous" vertical="center"/>
    </xf>
    <xf numFmtId="0" fontId="24" fillId="20" borderId="10" xfId="0" applyFont="1" applyFill="1" applyBorder="1" applyAlignment="1">
      <alignment horizontal="right" vertical="center"/>
    </xf>
    <xf numFmtId="0" fontId="69" fillId="20" borderId="5" xfId="0" applyFont="1" applyFill="1" applyBorder="1" applyAlignment="1">
      <alignment horizontal="centerContinuous" vertical="center"/>
    </xf>
    <xf numFmtId="0" fontId="69" fillId="20" borderId="5" xfId="0" applyFont="1" applyFill="1" applyBorder="1" applyAlignment="1">
      <alignment horizontal="right" vertical="center"/>
    </xf>
    <xf numFmtId="0" fontId="69" fillId="20" borderId="3" xfId="0" applyFont="1" applyFill="1" applyBorder="1" applyAlignment="1">
      <alignment horizontal="right" vertical="center"/>
    </xf>
    <xf numFmtId="0" fontId="70" fillId="0" borderId="1" xfId="0" applyFont="1" applyFill="1" applyBorder="1" applyAlignment="1">
      <alignment horizontal="centerContinuous" vertical="center"/>
    </xf>
    <xf numFmtId="0" fontId="69" fillId="0" borderId="3" xfId="0" applyFont="1" applyFill="1" applyBorder="1" applyAlignment="1">
      <alignment horizontal="right" vertical="center"/>
    </xf>
    <xf numFmtId="0" fontId="70" fillId="0" borderId="7" xfId="0" applyFont="1" applyFill="1" applyBorder="1" applyAlignment="1">
      <alignment horizontal="centerContinuous" vertical="center" wrapText="1"/>
    </xf>
    <xf numFmtId="0" fontId="69" fillId="0" borderId="4" xfId="0" applyFont="1" applyFill="1" applyBorder="1" applyAlignment="1">
      <alignment horizontal="right" vertical="center"/>
    </xf>
    <xf numFmtId="0" fontId="11" fillId="0" borderId="15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vertical="center" wrapText="1"/>
    </xf>
    <xf numFmtId="0" fontId="11" fillId="0" borderId="16" xfId="0" applyFont="1" applyFill="1" applyBorder="1" applyAlignment="1">
      <alignment horizontal="right" vertical="center" wrapText="1"/>
    </xf>
    <xf numFmtId="0" fontId="11" fillId="0" borderId="17" xfId="0" applyFont="1" applyFill="1" applyBorder="1" applyAlignment="1">
      <alignment horizontal="right" vertical="center" wrapText="1"/>
    </xf>
    <xf numFmtId="0" fontId="11" fillId="0" borderId="3" xfId="0" applyFont="1" applyFill="1" applyBorder="1" applyAlignment="1">
      <alignment horizontal="right" vertical="center" wrapText="1"/>
    </xf>
    <xf numFmtId="0" fontId="5" fillId="0" borderId="0" xfId="0" applyFont="1" applyFill="1" applyAlignment="1">
      <alignment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right" vertical="center" wrapText="1"/>
    </xf>
    <xf numFmtId="0" fontId="11" fillId="0" borderId="13" xfId="0" applyFont="1" applyFill="1" applyBorder="1" applyAlignment="1">
      <alignment horizontal="right" vertical="center" wrapText="1"/>
    </xf>
    <xf numFmtId="0" fontId="11" fillId="0" borderId="5" xfId="0" applyFont="1" applyFill="1" applyBorder="1" applyAlignment="1">
      <alignment horizontal="right" vertical="center" wrapText="1"/>
    </xf>
    <xf numFmtId="0" fontId="11" fillId="0" borderId="23" xfId="0" applyFont="1" applyFill="1" applyBorder="1" applyAlignment="1">
      <alignment horizontal="right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vertical="center" wrapText="1"/>
    </xf>
    <xf numFmtId="0" fontId="11" fillId="0" borderId="20" xfId="0" applyFont="1" applyFill="1" applyBorder="1" applyAlignment="1">
      <alignment horizontal="right" vertical="center" wrapText="1"/>
    </xf>
    <xf numFmtId="0" fontId="11" fillId="0" borderId="21" xfId="0" applyFont="1" applyFill="1" applyBorder="1" applyAlignment="1">
      <alignment horizontal="right" vertical="center" wrapText="1"/>
    </xf>
    <xf numFmtId="0" fontId="11" fillId="0" borderId="37" xfId="0" applyFont="1" applyFill="1" applyBorder="1" applyAlignment="1">
      <alignment vertical="center" wrapText="1"/>
    </xf>
    <xf numFmtId="0" fontId="57" fillId="0" borderId="1" xfId="0" applyFont="1" applyFill="1" applyBorder="1" applyAlignment="1">
      <alignment vertical="center" wrapText="1"/>
    </xf>
    <xf numFmtId="0" fontId="57" fillId="12" borderId="1" xfId="0" quotePrefix="1" applyFont="1" applyFill="1" applyBorder="1" applyAlignment="1">
      <alignment horizontal="center" vertical="center" wrapText="1"/>
    </xf>
    <xf numFmtId="0" fontId="57" fillId="0" borderId="1" xfId="0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57" fillId="2" borderId="1" xfId="0" applyFont="1" applyFill="1" applyBorder="1" applyAlignment="1">
      <alignment horizontal="center" vertical="center" wrapText="1"/>
    </xf>
    <xf numFmtId="167" fontId="45" fillId="0" borderId="40" xfId="13" applyNumberFormat="1"/>
    <xf numFmtId="49" fontId="11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vertical="center"/>
    </xf>
    <xf numFmtId="49" fontId="11" fillId="0" borderId="0" xfId="0" quotePrefix="1" applyNumberFormat="1" applyFont="1" applyBorder="1" applyAlignment="1">
      <alignment horizontal="center" vertical="center"/>
    </xf>
    <xf numFmtId="0" fontId="71" fillId="2" borderId="1" xfId="23" applyFont="1" applyFill="1" applyBorder="1" applyAlignment="1">
      <alignment horizontal="left" vertical="center" wrapText="1"/>
    </xf>
    <xf numFmtId="0" fontId="24" fillId="0" borderId="1" xfId="0" applyFont="1" applyBorder="1"/>
    <xf numFmtId="0" fontId="71" fillId="0" borderId="1" xfId="23" applyFont="1" applyFill="1" applyBorder="1" applyAlignment="1">
      <alignment horizontal="left" vertical="center" wrapText="1"/>
    </xf>
    <xf numFmtId="0" fontId="73" fillId="0" borderId="1" xfId="23" applyFont="1" applyFill="1" applyBorder="1" applyAlignment="1">
      <alignment horizontal="left" vertical="center" wrapText="1"/>
    </xf>
    <xf numFmtId="0" fontId="71" fillId="0" borderId="1" xfId="23" applyFont="1" applyBorder="1" applyAlignment="1">
      <alignment horizontal="left" vertical="center" wrapText="1"/>
    </xf>
    <xf numFmtId="0" fontId="75" fillId="0" borderId="1" xfId="23" applyFont="1" applyBorder="1" applyAlignment="1">
      <alignment horizontal="left" vertical="center" wrapText="1"/>
    </xf>
    <xf numFmtId="0" fontId="71" fillId="14" borderId="1" xfId="23" applyFont="1" applyFill="1" applyBorder="1" applyAlignment="1">
      <alignment horizontal="left" vertical="center" wrapText="1"/>
    </xf>
    <xf numFmtId="49" fontId="68" fillId="0" borderId="1" xfId="23" applyNumberFormat="1" applyFont="1" applyFill="1" applyBorder="1" applyAlignment="1">
      <alignment horizontal="center" vertical="center"/>
    </xf>
    <xf numFmtId="0" fontId="36" fillId="0" borderId="1" xfId="23" applyFont="1" applyFill="1" applyBorder="1" applyAlignment="1">
      <alignment wrapText="1"/>
    </xf>
    <xf numFmtId="49" fontId="68" fillId="0" borderId="1" xfId="23" applyNumberFormat="1" applyFont="1" applyBorder="1" applyAlignment="1">
      <alignment horizontal="center" vertical="center"/>
    </xf>
    <xf numFmtId="0" fontId="36" fillId="0" borderId="1" xfId="23" applyFont="1" applyBorder="1" applyAlignment="1">
      <alignment wrapText="1"/>
    </xf>
    <xf numFmtId="0" fontId="26" fillId="0" borderId="1" xfId="23" applyFont="1" applyBorder="1" applyAlignment="1">
      <alignment horizontal="left" vertical="center" wrapText="1"/>
    </xf>
    <xf numFmtId="0" fontId="26" fillId="0" borderId="1" xfId="23" applyFont="1" applyFill="1" applyBorder="1" applyAlignment="1">
      <alignment horizontal="left" vertical="center" wrapText="1"/>
    </xf>
    <xf numFmtId="0" fontId="77" fillId="0" borderId="1" xfId="23" applyFont="1" applyFill="1" applyBorder="1" applyAlignment="1">
      <alignment horizontal="left" vertical="center" wrapText="1"/>
    </xf>
    <xf numFmtId="0" fontId="78" fillId="0" borderId="1" xfId="0" applyFont="1" applyBorder="1" applyAlignment="1">
      <alignment wrapText="1"/>
    </xf>
    <xf numFmtId="49" fontId="24" fillId="14" borderId="1" xfId="23" applyNumberFormat="1" applyFont="1" applyFill="1" applyBorder="1" applyAlignment="1">
      <alignment horizontal="center" vertical="center"/>
    </xf>
    <xf numFmtId="0" fontId="78" fillId="14" borderId="1" xfId="0" applyFont="1" applyFill="1" applyBorder="1" applyAlignment="1">
      <alignment wrapText="1"/>
    </xf>
    <xf numFmtId="0" fontId="26" fillId="0" borderId="1" xfId="0" quotePrefix="1" applyFont="1" applyFill="1" applyBorder="1" applyAlignment="1">
      <alignment horizontal="left" vertical="center"/>
    </xf>
    <xf numFmtId="0" fontId="0" fillId="0" borderId="0" xfId="0" pivotButton="1"/>
    <xf numFmtId="49" fontId="11" fillId="0" borderId="1" xfId="0" quotePrefix="1" applyNumberFormat="1" applyFont="1" applyBorder="1" applyAlignment="1">
      <alignment horizontal="left" vertical="center"/>
    </xf>
    <xf numFmtId="49" fontId="11" fillId="0" borderId="1" xfId="0" applyNumberFormat="1" applyFont="1" applyBorder="1" applyAlignment="1">
      <alignment horizontal="left" vertical="center"/>
    </xf>
    <xf numFmtId="2" fontId="26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2" fontId="5" fillId="0" borderId="0" xfId="0" applyNumberFormat="1" applyFont="1"/>
    <xf numFmtId="4" fontId="57" fillId="10" borderId="19" xfId="0" applyNumberFormat="1" applyFont="1" applyFill="1" applyBorder="1" applyAlignment="1">
      <alignment vertical="center"/>
    </xf>
    <xf numFmtId="0" fontId="0" fillId="4" borderId="1" xfId="0" applyFill="1" applyBorder="1"/>
    <xf numFmtId="0" fontId="79" fillId="0" borderId="57" xfId="0" applyNumberFormat="1" applyFont="1" applyFill="1" applyBorder="1" applyAlignment="1" applyProtection="1">
      <alignment horizontal="right" vertical="center" wrapText="1"/>
    </xf>
    <xf numFmtId="0" fontId="31" fillId="0" borderId="58" xfId="0" applyFont="1" applyBorder="1" applyAlignment="1" applyProtection="1">
      <alignment horizontal="right" vertical="center" wrapText="1"/>
    </xf>
    <xf numFmtId="0" fontId="80" fillId="4" borderId="1" xfId="0" applyFont="1" applyFill="1" applyBorder="1" applyAlignment="1">
      <alignment wrapText="1"/>
    </xf>
    <xf numFmtId="1" fontId="57" fillId="0" borderId="1" xfId="0" applyNumberFormat="1" applyFont="1" applyFill="1" applyBorder="1" applyAlignment="1">
      <alignment horizontal="right" vertical="center"/>
    </xf>
    <xf numFmtId="1" fontId="11" fillId="0" borderId="1" xfId="0" applyNumberFormat="1" applyFont="1" applyFill="1" applyBorder="1" applyAlignment="1">
      <alignment horizontal="right" vertical="center"/>
    </xf>
    <xf numFmtId="2" fontId="24" fillId="13" borderId="3" xfId="0" applyNumberFormat="1" applyFont="1" applyFill="1" applyBorder="1" applyAlignment="1">
      <alignment horizontal="center" vertical="center"/>
    </xf>
    <xf numFmtId="2" fontId="24" fillId="13" borderId="2" xfId="0" applyNumberFormat="1" applyFont="1" applyFill="1" applyBorder="1" applyAlignment="1">
      <alignment horizontal="center" vertical="center"/>
    </xf>
    <xf numFmtId="2" fontId="24" fillId="13" borderId="8" xfId="0" applyNumberFormat="1" applyFont="1" applyFill="1" applyBorder="1" applyAlignment="1">
      <alignment horizontal="center" vertical="center"/>
    </xf>
    <xf numFmtId="2" fontId="24" fillId="20" borderId="5" xfId="0" applyNumberFormat="1" applyFont="1" applyFill="1" applyBorder="1" applyAlignment="1">
      <alignment horizontal="center" vertical="center"/>
    </xf>
    <xf numFmtId="2" fontId="24" fillId="20" borderId="3" xfId="0" applyNumberFormat="1" applyFont="1" applyFill="1" applyBorder="1" applyAlignment="1">
      <alignment horizontal="center" vertical="center"/>
    </xf>
    <xf numFmtId="2" fontId="24" fillId="0" borderId="3" xfId="0" applyNumberFormat="1" applyFont="1" applyFill="1" applyBorder="1" applyAlignment="1">
      <alignment horizontal="center" vertical="center"/>
    </xf>
    <xf numFmtId="2" fontId="24" fillId="0" borderId="2" xfId="0" applyNumberFormat="1" applyFont="1" applyFill="1" applyBorder="1" applyAlignment="1">
      <alignment horizontal="center" vertical="center"/>
    </xf>
    <xf numFmtId="2" fontId="24" fillId="0" borderId="8" xfId="0" applyNumberFormat="1" applyFont="1" applyFill="1" applyBorder="1" applyAlignment="1">
      <alignment horizontal="center" vertical="center"/>
    </xf>
    <xf numFmtId="2" fontId="24" fillId="13" borderId="5" xfId="0" applyNumberFormat="1" applyFont="1" applyFill="1" applyBorder="1" applyAlignment="1">
      <alignment horizontal="center" vertical="center"/>
    </xf>
    <xf numFmtId="2" fontId="69" fillId="20" borderId="3" xfId="0" applyNumberFormat="1" applyFont="1" applyFill="1" applyBorder="1" applyAlignment="1">
      <alignment horizontal="center" vertical="center"/>
    </xf>
    <xf numFmtId="2" fontId="69" fillId="0" borderId="3" xfId="0" applyNumberFormat="1" applyFont="1" applyFill="1" applyBorder="1" applyAlignment="1">
      <alignment horizontal="center" vertical="center"/>
    </xf>
    <xf numFmtId="2" fontId="69" fillId="0" borderId="2" xfId="0" applyNumberFormat="1" applyFont="1" applyFill="1" applyBorder="1" applyAlignment="1">
      <alignment horizontal="center" vertical="center"/>
    </xf>
    <xf numFmtId="2" fontId="69" fillId="0" borderId="8" xfId="0" applyNumberFormat="1" applyFont="1" applyFill="1" applyBorder="1" applyAlignment="1">
      <alignment horizontal="center" vertical="center"/>
    </xf>
    <xf numFmtId="2" fontId="24" fillId="13" borderId="1" xfId="0" applyNumberFormat="1" applyFont="1" applyFill="1" applyBorder="1" applyAlignment="1">
      <alignment horizontal="center" vertical="center"/>
    </xf>
    <xf numFmtId="2" fontId="24" fillId="13" borderId="14" xfId="0" applyNumberFormat="1" applyFont="1" applyFill="1" applyBorder="1" applyAlignment="1">
      <alignment horizontal="center" vertical="center"/>
    </xf>
    <xf numFmtId="1" fontId="57" fillId="0" borderId="1" xfId="0" applyNumberFormat="1" applyFont="1" applyFill="1" applyBorder="1" applyAlignment="1">
      <alignment horizontal="right" vertical="center" wrapText="1"/>
    </xf>
    <xf numFmtId="0" fontId="45" fillId="13" borderId="40" xfId="13" applyFill="1" applyAlignment="1">
      <alignment wrapText="1"/>
    </xf>
    <xf numFmtId="0" fontId="26" fillId="0" borderId="1" xfId="0" applyFont="1" applyFill="1" applyBorder="1" applyAlignment="1">
      <alignment vertical="center"/>
    </xf>
    <xf numFmtId="0" fontId="36" fillId="0" borderId="1" xfId="0" applyFont="1" applyFill="1" applyBorder="1"/>
    <xf numFmtId="0" fontId="11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10" borderId="1" xfId="0" applyFont="1" applyFill="1" applyBorder="1" applyAlignment="1">
      <alignment vertical="center"/>
    </xf>
    <xf numFmtId="0" fontId="11" fillId="13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11" fillId="0" borderId="1" xfId="0" applyFont="1" applyFill="1" applyBorder="1"/>
    <xf numFmtId="2" fontId="11" fillId="0" borderId="1" xfId="0" applyNumberFormat="1" applyFont="1" applyFill="1" applyBorder="1" applyAlignment="1">
      <alignment horizontal="center"/>
    </xf>
    <xf numFmtId="2" fontId="23" fillId="0" borderId="1" xfId="0" applyNumberFormat="1" applyFont="1" applyFill="1" applyBorder="1" applyAlignment="1">
      <alignment horizontal="center" vertical="center" wrapText="1"/>
    </xf>
    <xf numFmtId="0" fontId="5" fillId="21" borderId="1" xfId="0" applyFont="1" applyFill="1" applyBorder="1" applyAlignment="1">
      <alignment horizontal="center"/>
    </xf>
    <xf numFmtId="0" fontId="31" fillId="21" borderId="1" xfId="0" applyFont="1" applyFill="1" applyBorder="1" applyAlignment="1">
      <alignment horizontal="center"/>
    </xf>
    <xf numFmtId="0" fontId="81" fillId="13" borderId="1" xfId="0" applyFont="1" applyFill="1" applyBorder="1" applyAlignment="1">
      <alignment horizontal="center" vertical="center"/>
    </xf>
    <xf numFmtId="0" fontId="23" fillId="22" borderId="0" xfId="0" applyFont="1" applyFill="1" applyBorder="1" applyAlignment="1">
      <alignment vertical="center"/>
    </xf>
    <xf numFmtId="49" fontId="23" fillId="22" borderId="0" xfId="0" applyNumberFormat="1" applyFont="1" applyFill="1" applyBorder="1" applyAlignment="1">
      <alignment vertical="center"/>
    </xf>
    <xf numFmtId="0" fontId="11" fillId="22" borderId="1" xfId="0" applyFont="1" applyFill="1" applyBorder="1" applyAlignment="1">
      <alignment horizontal="left" vertical="center"/>
    </xf>
    <xf numFmtId="49" fontId="11" fillId="22" borderId="1" xfId="0" applyNumberFormat="1" applyFont="1" applyFill="1" applyBorder="1" applyAlignment="1">
      <alignment horizontal="center" vertical="center"/>
    </xf>
    <xf numFmtId="0" fontId="11" fillId="22" borderId="1" xfId="0" applyFont="1" applyFill="1" applyBorder="1" applyAlignment="1">
      <alignment vertical="center"/>
    </xf>
    <xf numFmtId="49" fontId="11" fillId="22" borderId="1" xfId="0" applyNumberFormat="1" applyFont="1" applyFill="1" applyBorder="1" applyAlignment="1">
      <alignment vertical="center"/>
    </xf>
    <xf numFmtId="0" fontId="11" fillId="22" borderId="0" xfId="0" applyFont="1" applyFill="1" applyAlignment="1">
      <alignment vertical="center"/>
    </xf>
    <xf numFmtId="49" fontId="11" fillId="22" borderId="0" xfId="0" applyNumberFormat="1" applyFont="1" applyFill="1" applyBorder="1" applyAlignment="1">
      <alignment horizontal="center" vertical="center"/>
    </xf>
    <xf numFmtId="0" fontId="11" fillId="22" borderId="0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left" vertical="top" wrapText="1"/>
    </xf>
    <xf numFmtId="168" fontId="11" fillId="0" borderId="26" xfId="0" applyNumberFormat="1" applyFont="1" applyFill="1" applyBorder="1" applyAlignment="1">
      <alignment vertical="center"/>
    </xf>
    <xf numFmtId="168" fontId="11" fillId="0" borderId="13" xfId="0" applyNumberFormat="1" applyFont="1" applyFill="1" applyBorder="1" applyAlignment="1">
      <alignment vertical="center"/>
    </xf>
    <xf numFmtId="168" fontId="11" fillId="0" borderId="23" xfId="0" applyNumberFormat="1" applyFont="1" applyFill="1" applyBorder="1" applyAlignment="1">
      <alignment vertical="center"/>
    </xf>
    <xf numFmtId="0" fontId="82" fillId="0" borderId="0" xfId="0" applyFont="1" applyFill="1" applyBorder="1" applyAlignment="1">
      <alignment vertical="center"/>
    </xf>
    <xf numFmtId="4" fontId="11" fillId="0" borderId="6" xfId="0" applyNumberFormat="1" applyFont="1" applyFill="1" applyBorder="1" applyAlignment="1">
      <alignment horizontal="right" vertical="center"/>
    </xf>
    <xf numFmtId="4" fontId="11" fillId="0" borderId="1" xfId="0" applyNumberFormat="1" applyFont="1" applyFill="1" applyBorder="1" applyAlignment="1">
      <alignment horizontal="right" vertical="center"/>
    </xf>
    <xf numFmtId="4" fontId="11" fillId="0" borderId="12" xfId="0" applyNumberFormat="1" applyFont="1" applyFill="1" applyBorder="1" applyAlignment="1">
      <alignment horizontal="right" vertical="center"/>
    </xf>
    <xf numFmtId="4" fontId="11" fillId="0" borderId="1" xfId="0" applyNumberFormat="1" applyFont="1" applyFill="1" applyBorder="1" applyAlignment="1">
      <alignment horizontal="right" wrapText="1"/>
    </xf>
    <xf numFmtId="4" fontId="11" fillId="0" borderId="12" xfId="0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4" fontId="23" fillId="0" borderId="1" xfId="0" applyNumberFormat="1" applyFont="1" applyFill="1" applyBorder="1" applyAlignment="1">
      <alignment horizontal="right"/>
    </xf>
    <xf numFmtId="0" fontId="24" fillId="0" borderId="1" xfId="0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right"/>
    </xf>
    <xf numFmtId="49" fontId="11" fillId="0" borderId="0" xfId="0" applyNumberFormat="1" applyFont="1" applyFill="1" applyBorder="1" applyAlignment="1">
      <alignment horizontal="left" vertical="center"/>
    </xf>
    <xf numFmtId="0" fontId="24" fillId="0" borderId="1" xfId="0" applyNumberFormat="1" applyFont="1" applyBorder="1" applyAlignment="1"/>
    <xf numFmtId="0" fontId="11" fillId="0" borderId="1" xfId="0" quotePrefix="1" applyFont="1" applyFill="1" applyBorder="1" applyAlignment="1">
      <alignment vertical="center"/>
    </xf>
    <xf numFmtId="0" fontId="24" fillId="0" borderId="1" xfId="0" applyFont="1" applyFill="1" applyBorder="1" applyAlignment="1">
      <alignment vertical="center"/>
    </xf>
    <xf numFmtId="0" fontId="24" fillId="0" borderId="1" xfId="0" applyFont="1" applyBorder="1" applyAlignment="1"/>
    <xf numFmtId="0" fontId="24" fillId="5" borderId="1" xfId="0" quotePrefix="1" applyFont="1" applyFill="1" applyBorder="1" applyAlignment="1">
      <alignment vertical="center"/>
    </xf>
    <xf numFmtId="0" fontId="11" fillId="0" borderId="0" xfId="0" quotePrefix="1" applyFont="1" applyFill="1" applyBorder="1" applyAlignment="1">
      <alignment vertical="center"/>
    </xf>
    <xf numFmtId="0" fontId="11" fillId="0" borderId="1" xfId="0" quotePrefix="1" applyFont="1" applyFill="1" applyBorder="1" applyAlignment="1"/>
    <xf numFmtId="0" fontId="11" fillId="0" borderId="0" xfId="0" quotePrefix="1" applyFont="1" applyFill="1" applyBorder="1" applyAlignment="1">
      <alignment vertical="center" wrapText="1"/>
    </xf>
    <xf numFmtId="0" fontId="11" fillId="0" borderId="1" xfId="0" quotePrefix="1" applyFont="1" applyFill="1" applyBorder="1" applyAlignment="1">
      <alignment vertical="center" wrapText="1"/>
    </xf>
    <xf numFmtId="0" fontId="63" fillId="0" borderId="0" xfId="0" applyFont="1" applyAlignment="1"/>
    <xf numFmtId="0" fontId="11" fillId="0" borderId="13" xfId="0" quotePrefix="1" applyFont="1" applyFill="1" applyBorder="1" applyAlignment="1">
      <alignment vertical="center"/>
    </xf>
    <xf numFmtId="0" fontId="63" fillId="22" borderId="0" xfId="0" applyFont="1" applyFill="1" applyAlignment="1"/>
    <xf numFmtId="0" fontId="11" fillId="22" borderId="1" xfId="0" quotePrefix="1" applyFont="1" applyFill="1" applyBorder="1" applyAlignment="1">
      <alignment vertical="center"/>
    </xf>
    <xf numFmtId="0" fontId="0" fillId="0" borderId="0" xfId="0" applyAlignment="1"/>
    <xf numFmtId="0" fontId="11" fillId="22" borderId="0" xfId="0" quotePrefix="1" applyFont="1" applyFill="1" applyBorder="1" applyAlignment="1">
      <alignment vertical="center"/>
    </xf>
    <xf numFmtId="0" fontId="72" fillId="0" borderId="1" xfId="0" applyFont="1" applyBorder="1" applyAlignment="1"/>
    <xf numFmtId="0" fontId="76" fillId="0" borderId="1" xfId="0" applyFont="1" applyBorder="1" applyAlignment="1"/>
    <xf numFmtId="0" fontId="24" fillId="14" borderId="1" xfId="0" applyFont="1" applyFill="1" applyBorder="1" applyAlignment="1"/>
    <xf numFmtId="0" fontId="68" fillId="0" borderId="1" xfId="0" applyFont="1" applyBorder="1" applyAlignment="1"/>
    <xf numFmtId="0" fontId="69" fillId="0" borderId="1" xfId="0" applyFont="1" applyBorder="1" applyAlignment="1"/>
    <xf numFmtId="165" fontId="37" fillId="5" borderId="0" xfId="11" applyNumberFormat="1" applyFont="1" applyFill="1" applyBorder="1" applyAlignment="1" applyProtection="1">
      <alignment vertical="center"/>
    </xf>
    <xf numFmtId="0" fontId="26" fillId="0" borderId="0" xfId="0" applyFont="1" applyBorder="1" applyAlignment="1">
      <alignment vertical="center" wrapText="1"/>
    </xf>
    <xf numFmtId="0" fontId="11" fillId="0" borderId="0" xfId="0" applyFont="1" applyFill="1" applyBorder="1" applyAlignment="1">
      <alignment wrapText="1"/>
    </xf>
    <xf numFmtId="0" fontId="11" fillId="0" borderId="1" xfId="0" applyFont="1" applyFill="1" applyBorder="1" applyAlignment="1"/>
    <xf numFmtId="0" fontId="68" fillId="0" borderId="0" xfId="23" applyFont="1" applyBorder="1" applyAlignment="1">
      <alignment horizontal="center" vertical="center" wrapText="1"/>
    </xf>
    <xf numFmtId="0" fontId="71" fillId="0" borderId="0" xfId="23" applyFont="1" applyBorder="1" applyAlignment="1">
      <alignment horizontal="left" vertical="center" wrapText="1"/>
    </xf>
    <xf numFmtId="0" fontId="24" fillId="0" borderId="0" xfId="0" applyFont="1" applyBorder="1" applyAlignment="1"/>
    <xf numFmtId="0" fontId="23" fillId="0" borderId="1" xfId="0" applyFont="1" applyFill="1" applyBorder="1" applyAlignment="1">
      <alignment vertical="center"/>
    </xf>
    <xf numFmtId="165" fontId="83" fillId="5" borderId="29" xfId="11" applyNumberFormat="1" applyFont="1" applyFill="1" applyBorder="1" applyAlignment="1" applyProtection="1">
      <alignment horizontal="center" vertical="center"/>
    </xf>
    <xf numFmtId="166" fontId="38" fillId="0" borderId="29" xfId="12" applyNumberFormat="1" applyFont="1" applyFill="1" applyBorder="1" applyAlignment="1" applyProtection="1">
      <alignment vertical="center"/>
    </xf>
    <xf numFmtId="166" fontId="38" fillId="0" borderId="29" xfId="12" applyNumberFormat="1" applyFont="1" applyFill="1" applyBorder="1" applyAlignment="1" applyProtection="1">
      <alignment horizontal="left" vertical="center" wrapText="1" indent="1"/>
    </xf>
    <xf numFmtId="166" fontId="84" fillId="0" borderId="0" xfId="12" applyNumberFormat="1" applyFont="1" applyFill="1" applyBorder="1" applyAlignment="1" applyProtection="1">
      <alignment horizontal="left" vertical="center" wrapText="1"/>
    </xf>
    <xf numFmtId="166" fontId="84" fillId="0" borderId="59" xfId="12" applyNumberFormat="1" applyFont="1" applyFill="1" applyBorder="1" applyAlignment="1" applyProtection="1">
      <alignment horizontal="left" vertical="center" wrapText="1"/>
    </xf>
    <xf numFmtId="3" fontId="38" fillId="0" borderId="29" xfId="12" applyNumberFormat="1" applyFont="1" applyFill="1" applyBorder="1" applyAlignment="1" applyProtection="1">
      <alignment vertical="center"/>
    </xf>
    <xf numFmtId="0" fontId="85" fillId="0" borderId="0" xfId="3" applyFont="1" applyAlignment="1" applyProtection="1">
      <alignment vertical="center"/>
    </xf>
    <xf numFmtId="166" fontId="84" fillId="0" borderId="0" xfId="12" applyNumberFormat="1" applyFont="1" applyFill="1" applyBorder="1" applyAlignment="1" applyProtection="1">
      <alignment vertical="center"/>
    </xf>
    <xf numFmtId="166" fontId="38" fillId="0" borderId="29" xfId="12" applyNumberFormat="1" applyFont="1" applyBorder="1" applyAlignment="1" applyProtection="1">
      <alignment vertical="center"/>
    </xf>
    <xf numFmtId="166" fontId="38" fillId="0" borderId="0" xfId="12" applyNumberFormat="1" applyFont="1" applyFill="1" applyBorder="1" applyAlignment="1" applyProtection="1">
      <alignment vertical="center"/>
    </xf>
    <xf numFmtId="3" fontId="38" fillId="0" borderId="0" xfId="12" applyNumberFormat="1" applyFont="1" applyFill="1" applyBorder="1" applyAlignment="1" applyProtection="1">
      <alignment vertical="center"/>
    </xf>
    <xf numFmtId="165" fontId="83" fillId="5" borderId="30" xfId="11" applyNumberFormat="1" applyFont="1" applyFill="1" applyBorder="1" applyAlignment="1" applyProtection="1">
      <alignment horizontal="center" vertical="center"/>
    </xf>
    <xf numFmtId="166" fontId="39" fillId="0" borderId="29" xfId="12" applyNumberFormat="1" applyFont="1" applyBorder="1" applyAlignment="1" applyProtection="1">
      <alignment horizontal="left" vertical="center"/>
    </xf>
    <xf numFmtId="0" fontId="86" fillId="0" borderId="29" xfId="0" applyFont="1" applyBorder="1" applyAlignment="1">
      <alignment vertical="center"/>
    </xf>
    <xf numFmtId="166" fontId="87" fillId="0" borderId="0" xfId="12" applyNumberFormat="1" applyFont="1" applyBorder="1" applyAlignment="1" applyProtection="1">
      <alignment horizontal="left" vertical="center"/>
    </xf>
    <xf numFmtId="0" fontId="86" fillId="0" borderId="0" xfId="0" applyFont="1" applyBorder="1" applyAlignment="1">
      <alignment vertical="center"/>
    </xf>
    <xf numFmtId="0" fontId="86" fillId="0" borderId="59" xfId="0" applyFont="1" applyBorder="1" applyAlignment="1">
      <alignment vertical="center"/>
    </xf>
    <xf numFmtId="3" fontId="87" fillId="0" borderId="0" xfId="12" applyNumberFormat="1" applyFont="1" applyBorder="1" applyAlignment="1" applyProtection="1">
      <alignment horizontal="left" vertical="center"/>
    </xf>
    <xf numFmtId="0" fontId="86" fillId="0" borderId="0" xfId="0" applyFont="1" applyAlignment="1">
      <alignment vertical="center"/>
    </xf>
    <xf numFmtId="0" fontId="86" fillId="0" borderId="13" xfId="0" applyFont="1" applyBorder="1" applyAlignment="1">
      <alignment horizontal="center" vertical="center"/>
    </xf>
    <xf numFmtId="0" fontId="86" fillId="0" borderId="1" xfId="0" applyFont="1" applyBorder="1" applyAlignment="1">
      <alignment horizontal="center" vertical="center" wrapText="1"/>
    </xf>
    <xf numFmtId="0" fontId="86" fillId="0" borderId="67" xfId="0" applyFont="1" applyBorder="1" applyAlignment="1">
      <alignment horizontal="center" vertical="center" wrapText="1"/>
    </xf>
    <xf numFmtId="0" fontId="86" fillId="0" borderId="68" xfId="0" applyFont="1" applyBorder="1" applyAlignment="1">
      <alignment horizontal="center" vertical="center"/>
    </xf>
    <xf numFmtId="3" fontId="86" fillId="0" borderId="68" xfId="0" applyNumberFormat="1" applyFont="1" applyBorder="1" applyAlignment="1">
      <alignment horizontal="center" vertical="center"/>
    </xf>
    <xf numFmtId="0" fontId="89" fillId="9" borderId="68" xfId="0" applyFont="1" applyFill="1" applyBorder="1" applyAlignment="1">
      <alignment horizontal="center" vertical="center" wrapText="1"/>
    </xf>
    <xf numFmtId="49" fontId="90" fillId="9" borderId="67" xfId="5" applyNumberFormat="1" applyFont="1" applyFill="1" applyBorder="1" applyAlignment="1">
      <alignment horizontal="center" vertical="center" wrapText="1"/>
    </xf>
    <xf numFmtId="4" fontId="86" fillId="9" borderId="13" xfId="0" applyNumberFormat="1" applyFont="1" applyFill="1" applyBorder="1" applyAlignment="1">
      <alignment vertical="center"/>
    </xf>
    <xf numFmtId="4" fontId="86" fillId="9" borderId="1" xfId="0" applyNumberFormat="1" applyFont="1" applyFill="1" applyBorder="1" applyAlignment="1">
      <alignment vertical="center"/>
    </xf>
    <xf numFmtId="4" fontId="86" fillId="9" borderId="67" xfId="0" applyNumberFormat="1" applyFont="1" applyFill="1" applyBorder="1" applyAlignment="1">
      <alignment vertical="center"/>
    </xf>
    <xf numFmtId="4" fontId="86" fillId="9" borderId="68" xfId="0" applyNumberFormat="1" applyFont="1" applyFill="1" applyBorder="1" applyAlignment="1">
      <alignment vertical="center"/>
    </xf>
    <xf numFmtId="3" fontId="86" fillId="10" borderId="68" xfId="0" applyNumberFormat="1" applyFont="1" applyFill="1" applyBorder="1" applyAlignment="1">
      <alignment vertical="center"/>
    </xf>
    <xf numFmtId="4" fontId="86" fillId="10" borderId="1" xfId="0" applyNumberFormat="1" applyFont="1" applyFill="1" applyBorder="1" applyAlignment="1">
      <alignment vertical="center"/>
    </xf>
    <xf numFmtId="4" fontId="86" fillId="10" borderId="67" xfId="0" applyNumberFormat="1" applyFont="1" applyFill="1" applyBorder="1" applyAlignment="1">
      <alignment vertical="center"/>
    </xf>
    <xf numFmtId="0" fontId="91" fillId="0" borderId="0" xfId="0" applyFont="1" applyAlignment="1">
      <alignment vertical="center"/>
    </xf>
    <xf numFmtId="0" fontId="92" fillId="10" borderId="68" xfId="0" applyFont="1" applyFill="1" applyBorder="1" applyAlignment="1">
      <alignment horizontal="center" vertical="center" wrapText="1"/>
    </xf>
    <xf numFmtId="49" fontId="84" fillId="10" borderId="67" xfId="22" applyNumberFormat="1" applyFont="1" applyFill="1" applyBorder="1" applyAlignment="1">
      <alignment vertical="center" wrapText="1"/>
    </xf>
    <xf numFmtId="4" fontId="86" fillId="10" borderId="13" xfId="0" applyNumberFormat="1" applyFont="1" applyFill="1" applyBorder="1" applyAlignment="1">
      <alignment vertical="center"/>
    </xf>
    <xf numFmtId="4" fontId="86" fillId="0" borderId="13" xfId="0" applyNumberFormat="1" applyFont="1" applyFill="1" applyBorder="1" applyAlignment="1">
      <alignment vertical="center"/>
    </xf>
    <xf numFmtId="4" fontId="86" fillId="10" borderId="68" xfId="0" applyNumberFormat="1" applyFont="1" applyFill="1" applyBorder="1" applyAlignment="1">
      <alignment vertical="center"/>
    </xf>
    <xf numFmtId="0" fontId="86" fillId="10" borderId="0" xfId="0" applyFont="1" applyFill="1" applyAlignment="1">
      <alignment vertical="center"/>
    </xf>
    <xf numFmtId="0" fontId="92" fillId="0" borderId="68" xfId="0" applyFont="1" applyBorder="1" applyAlignment="1">
      <alignment horizontal="center" vertical="center" wrapText="1"/>
    </xf>
    <xf numFmtId="49" fontId="84" fillId="0" borderId="67" xfId="22" applyNumberFormat="1" applyFont="1" applyBorder="1" applyAlignment="1">
      <alignment vertical="center" wrapText="1"/>
    </xf>
    <xf numFmtId="4" fontId="86" fillId="0" borderId="13" xfId="0" applyNumberFormat="1" applyFont="1" applyBorder="1" applyAlignment="1">
      <alignment vertical="center"/>
    </xf>
    <xf numFmtId="4" fontId="86" fillId="0" borderId="67" xfId="0" applyNumberFormat="1" applyFont="1" applyBorder="1" applyAlignment="1">
      <alignment vertical="center"/>
    </xf>
    <xf numFmtId="4" fontId="86" fillId="0" borderId="68" xfId="0" applyNumberFormat="1" applyFont="1" applyBorder="1" applyAlignment="1">
      <alignment vertical="center"/>
    </xf>
    <xf numFmtId="3" fontId="86" fillId="0" borderId="68" xfId="0" applyNumberFormat="1" applyFont="1" applyBorder="1" applyAlignment="1">
      <alignment vertical="center"/>
    </xf>
    <xf numFmtId="4" fontId="86" fillId="0" borderId="0" xfId="0" applyNumberFormat="1" applyFont="1" applyAlignment="1">
      <alignment vertical="center"/>
    </xf>
    <xf numFmtId="49" fontId="84" fillId="0" borderId="67" xfId="22" applyNumberFormat="1" applyFont="1" applyFill="1" applyBorder="1" applyAlignment="1">
      <alignment vertical="center" wrapText="1"/>
    </xf>
    <xf numFmtId="4" fontId="93" fillId="0" borderId="13" xfId="0" applyNumberFormat="1" applyFont="1" applyFill="1" applyBorder="1" applyAlignment="1" applyProtection="1">
      <alignment horizontal="right" vertical="center"/>
      <protection locked="0"/>
    </xf>
    <xf numFmtId="4" fontId="93" fillId="0" borderId="13" xfId="0" applyNumberFormat="1" applyFont="1" applyFill="1" applyBorder="1" applyAlignment="1">
      <alignment vertical="center"/>
    </xf>
    <xf numFmtId="4" fontId="86" fillId="0" borderId="67" xfId="0" applyNumberFormat="1" applyFont="1" applyFill="1" applyBorder="1" applyAlignment="1">
      <alignment vertical="center"/>
    </xf>
    <xf numFmtId="4" fontId="93" fillId="0" borderId="68" xfId="0" applyNumberFormat="1" applyFont="1" applyFill="1" applyBorder="1" applyAlignment="1" applyProtection="1">
      <alignment horizontal="right" vertical="center"/>
      <protection locked="0"/>
    </xf>
    <xf numFmtId="3" fontId="86" fillId="0" borderId="68" xfId="0" applyNumberFormat="1" applyFont="1" applyFill="1" applyBorder="1" applyAlignment="1" applyProtection="1">
      <alignment horizontal="right" vertical="center"/>
      <protection locked="0"/>
    </xf>
    <xf numFmtId="0" fontId="84" fillId="0" borderId="68" xfId="0" applyFont="1" applyBorder="1" applyAlignment="1">
      <alignment horizontal="center" vertical="center" wrapText="1"/>
    </xf>
    <xf numFmtId="0" fontId="88" fillId="0" borderId="68" xfId="0" applyFont="1" applyBorder="1" applyAlignment="1">
      <alignment horizontal="center" vertical="center" wrapText="1"/>
    </xf>
    <xf numFmtId="49" fontId="94" fillId="0" borderId="67" xfId="5" applyNumberFormat="1" applyFont="1" applyBorder="1" applyAlignment="1">
      <alignment horizontal="right" vertical="center"/>
    </xf>
    <xf numFmtId="3" fontId="93" fillId="0" borderId="68" xfId="0" applyNumberFormat="1" applyFont="1" applyFill="1" applyBorder="1" applyAlignment="1" applyProtection="1">
      <alignment horizontal="right" vertical="center"/>
      <protection locked="0"/>
    </xf>
    <xf numFmtId="4" fontId="93" fillId="23" borderId="68" xfId="0" applyNumberFormat="1" applyFont="1" applyFill="1" applyBorder="1" applyAlignment="1" applyProtection="1">
      <alignment horizontal="right" vertical="center"/>
      <protection locked="0"/>
    </xf>
    <xf numFmtId="4" fontId="95" fillId="23" borderId="68" xfId="0" applyNumberFormat="1" applyFont="1" applyFill="1" applyBorder="1" applyAlignment="1" applyProtection="1">
      <alignment horizontal="right" vertical="center"/>
      <protection locked="0"/>
    </xf>
    <xf numFmtId="0" fontId="90" fillId="9" borderId="68" xfId="0" applyFont="1" applyFill="1" applyBorder="1" applyAlignment="1">
      <alignment horizontal="center" vertical="center" wrapText="1"/>
    </xf>
    <xf numFmtId="4" fontId="93" fillId="0" borderId="13" xfId="0" applyNumberFormat="1" applyFont="1" applyFill="1" applyBorder="1" applyAlignment="1" applyProtection="1">
      <alignment vertical="center"/>
      <protection locked="0"/>
    </xf>
    <xf numFmtId="4" fontId="93" fillId="0" borderId="68" xfId="0" applyNumberFormat="1" applyFont="1" applyFill="1" applyBorder="1" applyAlignment="1" applyProtection="1">
      <alignment vertical="center"/>
      <protection locked="0"/>
    </xf>
    <xf numFmtId="4" fontId="86" fillId="0" borderId="68" xfId="0" applyNumberFormat="1" applyFont="1" applyFill="1" applyBorder="1" applyAlignment="1" applyProtection="1">
      <alignment vertical="center"/>
      <protection locked="0"/>
    </xf>
    <xf numFmtId="3" fontId="86" fillId="0" borderId="68" xfId="0" applyNumberFormat="1" applyFont="1" applyFill="1" applyBorder="1" applyAlignment="1" applyProtection="1">
      <alignment vertical="center"/>
      <protection locked="0"/>
    </xf>
    <xf numFmtId="169" fontId="86" fillId="0" borderId="0" xfId="0" applyNumberFormat="1" applyFont="1" applyAlignment="1">
      <alignment vertical="center"/>
    </xf>
    <xf numFmtId="170" fontId="86" fillId="0" borderId="0" xfId="0" applyNumberFormat="1" applyFont="1" applyAlignment="1">
      <alignment vertical="center"/>
    </xf>
    <xf numFmtId="3" fontId="93" fillId="0" borderId="68" xfId="0" applyNumberFormat="1" applyFont="1" applyFill="1" applyBorder="1" applyAlignment="1" applyProtection="1">
      <alignment vertical="center"/>
      <protection locked="0"/>
    </xf>
    <xf numFmtId="4" fontId="93" fillId="23" borderId="68" xfId="0" applyNumberFormat="1" applyFont="1" applyFill="1" applyBorder="1" applyAlignment="1" applyProtection="1">
      <alignment vertical="center"/>
      <protection locked="0"/>
    </xf>
    <xf numFmtId="49" fontId="89" fillId="9" borderId="68" xfId="5" applyNumberFormat="1" applyFont="1" applyFill="1" applyBorder="1" applyAlignment="1">
      <alignment horizontal="center" vertical="center" wrapText="1"/>
    </xf>
    <xf numFmtId="0" fontId="90" fillId="9" borderId="67" xfId="5" applyFont="1" applyFill="1" applyBorder="1" applyAlignment="1">
      <alignment horizontal="center" vertical="center"/>
    </xf>
    <xf numFmtId="49" fontId="92" fillId="10" borderId="68" xfId="5" applyNumberFormat="1" applyFont="1" applyFill="1" applyBorder="1" applyAlignment="1">
      <alignment horizontal="center" vertical="center" wrapText="1"/>
    </xf>
    <xf numFmtId="49" fontId="96" fillId="0" borderId="67" xfId="22" applyNumberFormat="1" applyFont="1" applyBorder="1" applyAlignment="1">
      <alignment vertical="center" wrapText="1"/>
    </xf>
    <xf numFmtId="4" fontId="95" fillId="0" borderId="13" xfId="0" applyNumberFormat="1" applyFont="1" applyBorder="1" applyAlignment="1" applyProtection="1">
      <alignment vertical="center"/>
      <protection locked="0"/>
    </xf>
    <xf numFmtId="4" fontId="95" fillId="10" borderId="13" xfId="0" applyNumberFormat="1" applyFont="1" applyFill="1" applyBorder="1" applyAlignment="1">
      <alignment vertical="center"/>
    </xf>
    <xf numFmtId="4" fontId="97" fillId="0" borderId="67" xfId="0" applyNumberFormat="1" applyFont="1" applyBorder="1" applyAlignment="1">
      <alignment vertical="center"/>
    </xf>
    <xf numFmtId="4" fontId="95" fillId="0" borderId="68" xfId="0" applyNumberFormat="1" applyFont="1" applyBorder="1" applyAlignment="1" applyProtection="1">
      <alignment vertical="center"/>
      <protection locked="0"/>
    </xf>
    <xf numFmtId="3" fontId="86" fillId="0" borderId="68" xfId="0" applyNumberFormat="1" applyFont="1" applyBorder="1" applyAlignment="1" applyProtection="1">
      <alignment vertical="center"/>
      <protection locked="0"/>
    </xf>
    <xf numFmtId="4" fontId="86" fillId="0" borderId="68" xfId="0" applyNumberFormat="1" applyFont="1" applyBorder="1" applyAlignment="1" applyProtection="1">
      <alignment vertical="center"/>
      <protection locked="0"/>
    </xf>
    <xf numFmtId="4" fontId="93" fillId="0" borderId="13" xfId="0" applyNumberFormat="1" applyFont="1" applyBorder="1" applyAlignment="1" applyProtection="1">
      <alignment vertical="center"/>
      <protection locked="0"/>
    </xf>
    <xf numFmtId="4" fontId="93" fillId="10" borderId="13" xfId="0" applyNumberFormat="1" applyFont="1" applyFill="1" applyBorder="1" applyAlignment="1">
      <alignment vertical="center"/>
    </xf>
    <xf numFmtId="4" fontId="93" fillId="0" borderId="68" xfId="0" applyNumberFormat="1" applyFont="1" applyBorder="1" applyAlignment="1" applyProtection="1">
      <alignment vertical="center"/>
      <protection locked="0"/>
    </xf>
    <xf numFmtId="171" fontId="86" fillId="0" borderId="0" xfId="0" applyNumberFormat="1" applyFont="1" applyAlignment="1">
      <alignment vertical="center"/>
    </xf>
    <xf numFmtId="49" fontId="84" fillId="0" borderId="68" xfId="5" applyNumberFormat="1" applyFont="1" applyBorder="1" applyAlignment="1">
      <alignment horizontal="center" vertical="center" wrapText="1"/>
    </xf>
    <xf numFmtId="3" fontId="93" fillId="0" borderId="68" xfId="0" applyNumberFormat="1" applyFont="1" applyBorder="1" applyAlignment="1" applyProtection="1">
      <alignment vertical="center"/>
      <protection locked="0"/>
    </xf>
    <xf numFmtId="49" fontId="92" fillId="0" borderId="68" xfId="5" applyNumberFormat="1" applyFont="1" applyBorder="1" applyAlignment="1">
      <alignment horizontal="center" vertical="center" wrapText="1"/>
    </xf>
    <xf numFmtId="4" fontId="93" fillId="0" borderId="13" xfId="0" applyNumberFormat="1" applyFont="1" applyBorder="1" applyAlignment="1">
      <alignment vertical="center"/>
    </xf>
    <xf numFmtId="0" fontId="89" fillId="9" borderId="67" xfId="5" applyFont="1" applyFill="1" applyBorder="1" applyAlignment="1">
      <alignment horizontal="center" vertical="center"/>
    </xf>
    <xf numFmtId="49" fontId="84" fillId="10" borderId="68" xfId="5" applyNumberFormat="1" applyFont="1" applyFill="1" applyBorder="1" applyAlignment="1">
      <alignment horizontal="center" vertical="center" wrapText="1"/>
    </xf>
    <xf numFmtId="49" fontId="88" fillId="0" borderId="68" xfId="5" applyNumberFormat="1" applyFont="1" applyBorder="1" applyAlignment="1">
      <alignment horizontal="center" vertical="center" wrapText="1"/>
    </xf>
    <xf numFmtId="4" fontId="93" fillId="13" borderId="67" xfId="0" applyNumberFormat="1" applyFont="1" applyFill="1" applyBorder="1" applyAlignment="1">
      <alignment horizontal="left" vertical="center" wrapText="1"/>
    </xf>
    <xf numFmtId="4" fontId="93" fillId="0" borderId="24" xfId="0" applyNumberFormat="1" applyFont="1" applyFill="1" applyBorder="1" applyAlignment="1">
      <alignment horizontal="center" vertical="center" wrapText="1"/>
    </xf>
    <xf numFmtId="4" fontId="93" fillId="0" borderId="69" xfId="0" applyNumberFormat="1" applyFont="1" applyFill="1" applyBorder="1" applyAlignment="1">
      <alignment horizontal="center" vertical="center" wrapText="1"/>
    </xf>
    <xf numFmtId="4" fontId="93" fillId="0" borderId="70" xfId="0" applyNumberFormat="1" applyFont="1" applyFill="1" applyBorder="1" applyAlignment="1">
      <alignment horizontal="center" vertical="center" wrapText="1"/>
    </xf>
    <xf numFmtId="3" fontId="93" fillId="0" borderId="70" xfId="0" applyNumberFormat="1" applyFont="1" applyFill="1" applyBorder="1" applyAlignment="1">
      <alignment horizontal="center" vertical="center" wrapText="1"/>
    </xf>
    <xf numFmtId="49" fontId="89" fillId="9" borderId="67" xfId="5" applyNumberFormat="1" applyFont="1" applyFill="1" applyBorder="1" applyAlignment="1">
      <alignment horizontal="center" vertical="center" wrapText="1"/>
    </xf>
    <xf numFmtId="4" fontId="86" fillId="0" borderId="1" xfId="0" applyNumberFormat="1" applyFont="1" applyFill="1" applyBorder="1" applyAlignment="1">
      <alignment vertical="center"/>
    </xf>
    <xf numFmtId="4" fontId="86" fillId="0" borderId="68" xfId="0" applyNumberFormat="1" applyFont="1" applyFill="1" applyBorder="1" applyAlignment="1">
      <alignment vertical="center"/>
    </xf>
    <xf numFmtId="3" fontId="86" fillId="0" borderId="68" xfId="0" applyNumberFormat="1" applyFont="1" applyFill="1" applyBorder="1" applyAlignment="1">
      <alignment vertical="center"/>
    </xf>
    <xf numFmtId="0" fontId="87" fillId="10" borderId="68" xfId="0" applyFont="1" applyFill="1" applyBorder="1" applyAlignment="1">
      <alignment horizontal="center" vertical="center" wrapText="1"/>
    </xf>
    <xf numFmtId="0" fontId="87" fillId="24" borderId="71" xfId="0" applyFont="1" applyFill="1" applyBorder="1" applyAlignment="1">
      <alignment horizontal="center" vertical="center"/>
    </xf>
    <xf numFmtId="4" fontId="86" fillId="24" borderId="13" xfId="0" applyNumberFormat="1" applyFont="1" applyFill="1" applyBorder="1" applyAlignment="1">
      <alignment vertical="center"/>
    </xf>
    <xf numFmtId="4" fontId="86" fillId="24" borderId="1" xfId="0" applyNumberFormat="1" applyFont="1" applyFill="1" applyBorder="1" applyAlignment="1">
      <alignment vertical="center"/>
    </xf>
    <xf numFmtId="4" fontId="86" fillId="24" borderId="67" xfId="0" applyNumberFormat="1" applyFont="1" applyFill="1" applyBorder="1" applyAlignment="1">
      <alignment vertical="center"/>
    </xf>
    <xf numFmtId="4" fontId="86" fillId="24" borderId="68" xfId="0" applyNumberFormat="1" applyFont="1" applyFill="1" applyBorder="1" applyAlignment="1">
      <alignment vertical="center"/>
    </xf>
    <xf numFmtId="3" fontId="86" fillId="24" borderId="68" xfId="0" applyNumberFormat="1" applyFont="1" applyFill="1" applyBorder="1" applyAlignment="1">
      <alignment vertical="center"/>
    </xf>
    <xf numFmtId="49" fontId="98" fillId="0" borderId="67" xfId="22" applyNumberFormat="1" applyFont="1" applyBorder="1" applyAlignment="1">
      <alignment vertical="center" wrapText="1"/>
    </xf>
    <xf numFmtId="4" fontId="86" fillId="0" borderId="72" xfId="0" applyNumberFormat="1" applyFont="1" applyBorder="1" applyAlignment="1">
      <alignment vertical="center"/>
    </xf>
    <xf numFmtId="4" fontId="86" fillId="0" borderId="24" xfId="0" applyNumberFormat="1" applyFont="1" applyBorder="1" applyAlignment="1">
      <alignment vertical="center"/>
    </xf>
    <xf numFmtId="4" fontId="86" fillId="0" borderId="69" xfId="0" applyNumberFormat="1" applyFont="1" applyBorder="1" applyAlignment="1">
      <alignment vertical="center"/>
    </xf>
    <xf numFmtId="49" fontId="99" fillId="0" borderId="68" xfId="5" applyNumberFormat="1" applyFont="1" applyBorder="1" applyAlignment="1">
      <alignment horizontal="center" vertical="center" wrapText="1"/>
    </xf>
    <xf numFmtId="49" fontId="54" fillId="25" borderId="67" xfId="5" applyNumberFormat="1" applyFont="1" applyFill="1" applyBorder="1" applyAlignment="1">
      <alignment horizontal="right" vertical="center"/>
    </xf>
    <xf numFmtId="4" fontId="93" fillId="25" borderId="13" xfId="0" applyNumberFormat="1" applyFont="1" applyFill="1" applyBorder="1" applyAlignment="1">
      <alignment vertical="center"/>
    </xf>
    <xf numFmtId="4" fontId="93" fillId="25" borderId="1" xfId="0" applyNumberFormat="1" applyFont="1" applyFill="1" applyBorder="1" applyAlignment="1">
      <alignment vertical="center"/>
    </xf>
    <xf numFmtId="4" fontId="86" fillId="25" borderId="67" xfId="0" applyNumberFormat="1" applyFont="1" applyFill="1" applyBorder="1" applyAlignment="1">
      <alignment vertical="center"/>
    </xf>
    <xf numFmtId="4" fontId="93" fillId="25" borderId="68" xfId="0" applyNumberFormat="1" applyFont="1" applyFill="1" applyBorder="1" applyAlignment="1">
      <alignment vertical="center"/>
    </xf>
    <xf numFmtId="3" fontId="93" fillId="25" borderId="68" xfId="0" applyNumberFormat="1" applyFont="1" applyFill="1" applyBorder="1" applyAlignment="1">
      <alignment vertical="center"/>
    </xf>
    <xf numFmtId="3" fontId="93" fillId="0" borderId="68" xfId="0" applyNumberFormat="1" applyFont="1" applyBorder="1" applyAlignment="1">
      <alignment vertical="center"/>
    </xf>
    <xf numFmtId="4" fontId="93" fillId="23" borderId="68" xfId="0" applyNumberFormat="1" applyFont="1" applyFill="1" applyBorder="1" applyAlignment="1">
      <alignment vertical="center"/>
    </xf>
    <xf numFmtId="49" fontId="100" fillId="0" borderId="68" xfId="5" applyNumberFormat="1" applyFont="1" applyBorder="1" applyAlignment="1">
      <alignment horizontal="center" vertical="center" wrapText="1"/>
    </xf>
    <xf numFmtId="49" fontId="87" fillId="24" borderId="67" xfId="22" applyNumberFormat="1" applyFont="1" applyFill="1" applyBorder="1" applyAlignment="1">
      <alignment horizontal="center" vertical="center"/>
    </xf>
    <xf numFmtId="49" fontId="100" fillId="10" borderId="68" xfId="5" applyNumberFormat="1" applyFont="1" applyFill="1" applyBorder="1" applyAlignment="1">
      <alignment horizontal="center" vertical="center" wrapText="1"/>
    </xf>
    <xf numFmtId="49" fontId="101" fillId="10" borderId="67" xfId="22" applyNumberFormat="1" applyFont="1" applyFill="1" applyBorder="1" applyAlignment="1">
      <alignment vertical="center"/>
    </xf>
    <xf numFmtId="0" fontId="91" fillId="10" borderId="0" xfId="0" applyFont="1" applyFill="1" applyAlignment="1">
      <alignment vertical="center"/>
    </xf>
    <xf numFmtId="4" fontId="93" fillId="13" borderId="13" xfId="0" applyNumberFormat="1" applyFont="1" applyFill="1" applyBorder="1" applyAlignment="1">
      <alignment vertical="center"/>
    </xf>
    <xf numFmtId="4" fontId="93" fillId="24" borderId="13" xfId="0" applyNumberFormat="1" applyFont="1" applyFill="1" applyBorder="1" applyAlignment="1">
      <alignment vertical="center"/>
    </xf>
    <xf numFmtId="0" fontId="102" fillId="10" borderId="68" xfId="0" applyFont="1" applyFill="1" applyBorder="1" applyAlignment="1">
      <alignment horizontal="center" vertical="center" wrapText="1"/>
    </xf>
    <xf numFmtId="49" fontId="101" fillId="10" borderId="67" xfId="5" applyNumberFormat="1" applyFont="1" applyFill="1" applyBorder="1" applyAlignment="1">
      <alignment vertical="center"/>
    </xf>
    <xf numFmtId="0" fontId="99" fillId="0" borderId="68" xfId="0" applyFont="1" applyBorder="1" applyAlignment="1">
      <alignment horizontal="center" vertical="center" wrapText="1"/>
    </xf>
    <xf numFmtId="4" fontId="93" fillId="13" borderId="1" xfId="0" applyNumberFormat="1" applyFont="1" applyFill="1" applyBorder="1" applyAlignment="1">
      <alignment vertical="center"/>
    </xf>
    <xf numFmtId="4" fontId="93" fillId="0" borderId="68" xfId="0" applyNumberFormat="1" applyFont="1" applyBorder="1" applyAlignment="1">
      <alignment vertical="center"/>
    </xf>
    <xf numFmtId="4" fontId="93" fillId="0" borderId="1" xfId="0" applyNumberFormat="1" applyFont="1" applyBorder="1" applyAlignment="1">
      <alignment vertical="center"/>
    </xf>
    <xf numFmtId="4" fontId="93" fillId="24" borderId="1" xfId="0" applyNumberFormat="1" applyFont="1" applyFill="1" applyBorder="1" applyAlignment="1">
      <alignment vertical="center"/>
    </xf>
    <xf numFmtId="4" fontId="93" fillId="0" borderId="1" xfId="0" applyNumberFormat="1" applyFont="1" applyFill="1" applyBorder="1" applyAlignment="1">
      <alignment vertical="center"/>
    </xf>
    <xf numFmtId="0" fontId="92" fillId="2" borderId="68" xfId="0" applyFont="1" applyFill="1" applyBorder="1" applyAlignment="1">
      <alignment horizontal="center" vertical="center" wrapText="1"/>
    </xf>
    <xf numFmtId="49" fontId="88" fillId="2" borderId="67" xfId="22" applyNumberFormat="1" applyFont="1" applyFill="1" applyBorder="1" applyAlignment="1">
      <alignment vertical="center"/>
    </xf>
    <xf numFmtId="4" fontId="93" fillId="2" borderId="13" xfId="0" applyNumberFormat="1" applyFont="1" applyFill="1" applyBorder="1" applyAlignment="1" applyProtection="1">
      <alignment vertical="center"/>
      <protection locked="0"/>
    </xf>
    <xf numFmtId="4" fontId="93" fillId="2" borderId="68" xfId="0" applyNumberFormat="1" applyFont="1" applyFill="1" applyBorder="1" applyAlignment="1" applyProtection="1">
      <alignment vertical="center"/>
      <protection locked="0"/>
    </xf>
    <xf numFmtId="3" fontId="93" fillId="2" borderId="68" xfId="0" applyNumberFormat="1" applyFont="1" applyFill="1" applyBorder="1" applyAlignment="1" applyProtection="1">
      <alignment vertical="center"/>
      <protection locked="0"/>
    </xf>
    <xf numFmtId="49" fontId="88" fillId="0" borderId="67" xfId="5" applyNumberFormat="1" applyFont="1" applyBorder="1" applyAlignment="1">
      <alignment vertical="center"/>
    </xf>
    <xf numFmtId="4" fontId="86" fillId="0" borderId="1" xfId="0" applyNumberFormat="1" applyFont="1" applyBorder="1" applyAlignment="1">
      <alignment vertical="center"/>
    </xf>
    <xf numFmtId="49" fontId="102" fillId="10" borderId="68" xfId="5" applyNumberFormat="1" applyFont="1" applyFill="1" applyBorder="1" applyAlignment="1">
      <alignment horizontal="center" vertical="center" wrapText="1"/>
    </xf>
    <xf numFmtId="49" fontId="92" fillId="0" borderId="68" xfId="5" applyNumberFormat="1" applyFont="1" applyBorder="1" applyAlignment="1">
      <alignment horizontal="center" vertical="center"/>
    </xf>
    <xf numFmtId="0" fontId="92" fillId="10" borderId="68" xfId="0" applyFont="1" applyFill="1" applyBorder="1" applyAlignment="1">
      <alignment horizontal="center" vertical="center"/>
    </xf>
    <xf numFmtId="49" fontId="84" fillId="0" borderId="67" xfId="22" applyNumberFormat="1" applyFont="1" applyBorder="1" applyAlignment="1">
      <alignment vertical="center"/>
    </xf>
    <xf numFmtId="4" fontId="103" fillId="0" borderId="0" xfId="0" applyNumberFormat="1" applyFont="1" applyAlignment="1">
      <alignment vertical="center"/>
    </xf>
    <xf numFmtId="49" fontId="92" fillId="10" borderId="68" xfId="5" applyNumberFormat="1" applyFont="1" applyFill="1" applyBorder="1" applyAlignment="1">
      <alignment horizontal="center" vertical="center"/>
    </xf>
    <xf numFmtId="0" fontId="92" fillId="0" borderId="68" xfId="0" applyFont="1" applyBorder="1" applyAlignment="1">
      <alignment horizontal="center" vertical="center"/>
    </xf>
    <xf numFmtId="4" fontId="93" fillId="24" borderId="68" xfId="0" applyNumberFormat="1" applyFont="1" applyFill="1" applyBorder="1" applyAlignment="1" applyProtection="1">
      <alignment vertical="center"/>
      <protection locked="0"/>
    </xf>
    <xf numFmtId="0" fontId="99" fillId="0" borderId="68" xfId="0" applyFont="1" applyBorder="1" applyAlignment="1">
      <alignment horizontal="center" vertical="center"/>
    </xf>
    <xf numFmtId="49" fontId="84" fillId="2" borderId="67" xfId="22" applyNumberFormat="1" applyFont="1" applyFill="1" applyBorder="1" applyAlignment="1">
      <alignment vertical="center"/>
    </xf>
    <xf numFmtId="3" fontId="86" fillId="2" borderId="68" xfId="0" applyNumberFormat="1" applyFont="1" applyFill="1" applyBorder="1" applyAlignment="1" applyProtection="1">
      <alignment vertical="center"/>
      <protection locked="0"/>
    </xf>
    <xf numFmtId="49" fontId="88" fillId="0" borderId="73" xfId="5" applyNumberFormat="1" applyFont="1" applyBorder="1" applyAlignment="1">
      <alignment horizontal="center" vertical="center" wrapText="1"/>
    </xf>
    <xf numFmtId="49" fontId="54" fillId="26" borderId="74" xfId="5" applyNumberFormat="1" applyFont="1" applyFill="1" applyBorder="1" applyAlignment="1">
      <alignment horizontal="right" vertical="center"/>
    </xf>
    <xf numFmtId="4" fontId="93" fillId="26" borderId="75" xfId="0" applyNumberFormat="1" applyFont="1" applyFill="1" applyBorder="1" applyAlignment="1" applyProtection="1">
      <alignment vertical="center"/>
      <protection locked="0"/>
    </xf>
    <xf numFmtId="4" fontId="93" fillId="26" borderId="75" xfId="0" applyNumberFormat="1" applyFont="1" applyFill="1" applyBorder="1" applyAlignment="1">
      <alignment vertical="center"/>
    </xf>
    <xf numFmtId="4" fontId="86" fillId="26" borderId="74" xfId="0" applyNumberFormat="1" applyFont="1" applyFill="1" applyBorder="1" applyAlignment="1">
      <alignment vertical="center"/>
    </xf>
    <xf numFmtId="4" fontId="93" fillId="26" borderId="73" xfId="0" applyNumberFormat="1" applyFont="1" applyFill="1" applyBorder="1" applyAlignment="1" applyProtection="1">
      <alignment vertical="center"/>
      <protection locked="0"/>
    </xf>
    <xf numFmtId="3" fontId="93" fillId="26" borderId="73" xfId="0" applyNumberFormat="1" applyFont="1" applyFill="1" applyBorder="1" applyAlignment="1" applyProtection="1">
      <alignment vertical="center"/>
      <protection locked="0"/>
    </xf>
    <xf numFmtId="4" fontId="93" fillId="10" borderId="75" xfId="0" applyNumberFormat="1" applyFont="1" applyFill="1" applyBorder="1" applyAlignment="1" applyProtection="1">
      <alignment vertical="center"/>
      <protection locked="0"/>
    </xf>
    <xf numFmtId="4" fontId="86" fillId="23" borderId="78" xfId="0" applyNumberFormat="1" applyFont="1" applyFill="1" applyBorder="1" applyAlignment="1">
      <alignment vertical="center"/>
    </xf>
    <xf numFmtId="4" fontId="93" fillId="23" borderId="78" xfId="0" applyNumberFormat="1" applyFont="1" applyFill="1" applyBorder="1" applyAlignment="1">
      <alignment vertical="center"/>
    </xf>
    <xf numFmtId="4" fontId="86" fillId="23" borderId="77" xfId="0" applyNumberFormat="1" applyFont="1" applyFill="1" applyBorder="1" applyAlignment="1">
      <alignment vertical="center"/>
    </xf>
    <xf numFmtId="4" fontId="86" fillId="23" borderId="76" xfId="0" applyNumberFormat="1" applyFont="1" applyFill="1" applyBorder="1" applyAlignment="1">
      <alignment vertical="center"/>
    </xf>
    <xf numFmtId="3" fontId="86" fillId="23" borderId="76" xfId="0" applyNumberFormat="1" applyFont="1" applyFill="1" applyBorder="1" applyAlignment="1">
      <alignment vertical="center"/>
    </xf>
    <xf numFmtId="4" fontId="83" fillId="23" borderId="78" xfId="0" applyNumberFormat="1" applyFont="1" applyFill="1" applyBorder="1" applyAlignment="1">
      <alignment vertical="center"/>
    </xf>
    <xf numFmtId="4" fontId="83" fillId="10" borderId="78" xfId="0" applyNumberFormat="1" applyFont="1" applyFill="1" applyBorder="1" applyAlignment="1">
      <alignment vertical="center"/>
    </xf>
    <xf numFmtId="0" fontId="86" fillId="0" borderId="0" xfId="0" applyFont="1" applyAlignment="1">
      <alignment horizontal="center" vertical="center"/>
    </xf>
    <xf numFmtId="3" fontId="86" fillId="0" borderId="0" xfId="0" applyNumberFormat="1" applyFont="1" applyAlignment="1">
      <alignment vertical="center"/>
    </xf>
    <xf numFmtId="4" fontId="86" fillId="0" borderId="78" xfId="0" applyNumberFormat="1" applyFont="1" applyBorder="1" applyAlignment="1">
      <alignment vertical="center"/>
    </xf>
    <xf numFmtId="4" fontId="93" fillId="0" borderId="78" xfId="0" applyNumberFormat="1" applyFont="1" applyBorder="1" applyAlignment="1">
      <alignment vertical="center"/>
    </xf>
    <xf numFmtId="4" fontId="86" fillId="0" borderId="77" xfId="0" applyNumberFormat="1" applyFont="1" applyBorder="1" applyAlignment="1">
      <alignment vertical="center"/>
    </xf>
    <xf numFmtId="4" fontId="86" fillId="0" borderId="76" xfId="0" applyNumberFormat="1" applyFont="1" applyBorder="1" applyAlignment="1">
      <alignment vertical="center"/>
    </xf>
    <xf numFmtId="3" fontId="86" fillId="0" borderId="76" xfId="0" applyNumberFormat="1" applyFont="1" applyBorder="1" applyAlignment="1">
      <alignment vertical="center"/>
    </xf>
    <xf numFmtId="4" fontId="101" fillId="23" borderId="78" xfId="0" applyNumberFormat="1" applyFont="1" applyFill="1" applyBorder="1" applyAlignment="1">
      <alignment vertical="center"/>
    </xf>
    <xf numFmtId="4" fontId="101" fillId="10" borderId="78" xfId="0" applyNumberFormat="1" applyFont="1" applyFill="1" applyBorder="1" applyAlignment="1">
      <alignment vertical="center"/>
    </xf>
    <xf numFmtId="49" fontId="24" fillId="0" borderId="1" xfId="0" applyNumberFormat="1" applyFont="1" applyFill="1" applyBorder="1" applyAlignment="1">
      <alignment horizontal="left" vertical="center"/>
    </xf>
    <xf numFmtId="0" fontId="5" fillId="0" borderId="1" xfId="0" applyFont="1" applyBorder="1" applyAlignment="1">
      <alignment wrapText="1"/>
    </xf>
    <xf numFmtId="4" fontId="26" fillId="0" borderId="1" xfId="0" applyNumberFormat="1" applyFont="1" applyFill="1" applyBorder="1"/>
    <xf numFmtId="4" fontId="26" fillId="2" borderId="1" xfId="0" applyNumberFormat="1" applyFont="1" applyFill="1" applyBorder="1"/>
    <xf numFmtId="0" fontId="23" fillId="0" borderId="1" xfId="0" quotePrefix="1" applyFont="1" applyFill="1" applyBorder="1" applyAlignment="1">
      <alignment horizontal="center" vertical="center"/>
    </xf>
    <xf numFmtId="0" fontId="23" fillId="0" borderId="0" xfId="0" quotePrefix="1" applyFont="1" applyFill="1" applyBorder="1" applyAlignment="1">
      <alignment vertical="center" wrapText="1"/>
    </xf>
    <xf numFmtId="0" fontId="23" fillId="0" borderId="0" xfId="0" quotePrefix="1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3" fillId="13" borderId="0" xfId="0" applyFont="1" applyFill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23" fillId="0" borderId="1" xfId="0" quotePrefix="1" applyFont="1" applyFill="1" applyBorder="1" applyAlignment="1">
      <alignment vertical="center"/>
    </xf>
    <xf numFmtId="0" fontId="82" fillId="0" borderId="1" xfId="0" quotePrefix="1" applyFont="1" applyFill="1" applyBorder="1" applyAlignment="1">
      <alignment vertical="center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66" fontId="38" fillId="0" borderId="29" xfId="12" applyNumberFormat="1" applyFont="1" applyFill="1" applyBorder="1" applyAlignment="1" applyProtection="1">
      <alignment horizontal="left" vertical="center"/>
    </xf>
    <xf numFmtId="49" fontId="11" fillId="13" borderId="1" xfId="0" applyNumberFormat="1" applyFont="1" applyFill="1" applyBorder="1" applyAlignment="1">
      <alignment horizontal="left" vertical="center"/>
    </xf>
    <xf numFmtId="0" fontId="11" fillId="13" borderId="1" xfId="0" applyFont="1" applyFill="1" applyBorder="1" applyAlignment="1">
      <alignment vertical="center"/>
    </xf>
    <xf numFmtId="0" fontId="11" fillId="13" borderId="1" xfId="0" quotePrefix="1" applyFont="1" applyFill="1" applyBorder="1" applyAlignment="1">
      <alignment vertical="center"/>
    </xf>
    <xf numFmtId="0" fontId="11" fillId="13" borderId="0" xfId="0" applyFont="1" applyFill="1" applyAlignment="1">
      <alignment vertical="center"/>
    </xf>
    <xf numFmtId="49" fontId="11" fillId="13" borderId="1" xfId="0" applyNumberFormat="1" applyFont="1" applyFill="1" applyBorder="1" applyAlignment="1">
      <alignment vertical="center"/>
    </xf>
    <xf numFmtId="4" fontId="5" fillId="0" borderId="0" xfId="0" applyNumberFormat="1" applyFont="1"/>
    <xf numFmtId="0" fontId="57" fillId="0" borderId="0" xfId="0" applyFont="1" applyFill="1"/>
    <xf numFmtId="4" fontId="26" fillId="0" borderId="1" xfId="0" applyNumberFormat="1" applyFont="1" applyFill="1" applyBorder="1" applyAlignment="1">
      <alignment horizontal="center" vertical="center" wrapText="1"/>
    </xf>
    <xf numFmtId="4" fontId="26" fillId="0" borderId="82" xfId="0" applyNumberFormat="1" applyFont="1" applyFill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65" fillId="0" borderId="68" xfId="0" applyFont="1" applyBorder="1" applyAlignment="1">
      <alignment vertical="center"/>
    </xf>
    <xf numFmtId="0" fontId="65" fillId="0" borderId="1" xfId="0" applyFont="1" applyBorder="1" applyAlignment="1">
      <alignment vertical="center"/>
    </xf>
    <xf numFmtId="4" fontId="11" fillId="0" borderId="19" xfId="0" applyNumberFormat="1" applyFont="1" applyFill="1" applyBorder="1" applyAlignment="1">
      <alignment vertical="center"/>
    </xf>
    <xf numFmtId="4" fontId="27" fillId="0" borderId="28" xfId="0" applyNumberFormat="1" applyFont="1" applyFill="1" applyBorder="1" applyAlignment="1">
      <alignment vertical="center"/>
    </xf>
    <xf numFmtId="0" fontId="9" fillId="0" borderId="68" xfId="0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57" fillId="10" borderId="1" xfId="0" applyFont="1" applyFill="1" applyBorder="1" applyAlignment="1">
      <alignment vertical="center"/>
    </xf>
    <xf numFmtId="4" fontId="105" fillId="10" borderId="81" xfId="0" applyNumberFormat="1" applyFont="1" applyFill="1" applyBorder="1" applyAlignment="1">
      <alignment vertical="center"/>
    </xf>
    <xf numFmtId="0" fontId="11" fillId="6" borderId="6" xfId="0" applyFont="1" applyFill="1" applyBorder="1" applyAlignment="1">
      <alignment vertical="center"/>
    </xf>
    <xf numFmtId="0" fontId="11" fillId="6" borderId="15" xfId="0" applyFont="1" applyFill="1" applyBorder="1" applyAlignment="1">
      <alignment vertical="center"/>
    </xf>
    <xf numFmtId="4" fontId="9" fillId="0" borderId="1" xfId="0" applyNumberFormat="1" applyFont="1" applyBorder="1"/>
    <xf numFmtId="4" fontId="9" fillId="0" borderId="0" xfId="0" applyNumberFormat="1" applyFont="1"/>
    <xf numFmtId="0" fontId="9" fillId="0" borderId="0" xfId="0" applyFont="1"/>
    <xf numFmtId="0" fontId="9" fillId="0" borderId="68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49" fontId="106" fillId="0" borderId="1" xfId="3" applyNumberFormat="1" applyFont="1" applyBorder="1"/>
    <xf numFmtId="0" fontId="11" fillId="10" borderId="1" xfId="0" applyFont="1" applyFill="1" applyBorder="1" applyAlignment="1">
      <alignment vertical="center"/>
    </xf>
    <xf numFmtId="4" fontId="105" fillId="10" borderId="66" xfId="0" applyNumberFormat="1" applyFont="1" applyFill="1" applyBorder="1" applyAlignment="1">
      <alignment vertical="center"/>
    </xf>
    <xf numFmtId="0" fontId="11" fillId="6" borderId="1" xfId="0" applyFont="1" applyFill="1" applyBorder="1" applyAlignment="1">
      <alignment vertical="center"/>
    </xf>
    <xf numFmtId="4" fontId="5" fillId="0" borderId="1" xfId="0" applyNumberFormat="1" applyFont="1" applyBorder="1"/>
    <xf numFmtId="4" fontId="105" fillId="10" borderId="67" xfId="0" applyNumberFormat="1" applyFont="1" applyFill="1" applyBorder="1" applyAlignment="1">
      <alignment vertical="center"/>
    </xf>
    <xf numFmtId="49" fontId="106" fillId="10" borderId="1" xfId="3" applyNumberFormat="1" applyFont="1" applyFill="1" applyBorder="1"/>
    <xf numFmtId="0" fontId="9" fillId="10" borderId="68" xfId="0" applyFont="1" applyFill="1" applyBorder="1" applyAlignment="1">
      <alignment horizontal="center" vertical="center"/>
    </xf>
    <xf numFmtId="4" fontId="105" fillId="0" borderId="67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horizontal="left" vertical="center"/>
    </xf>
    <xf numFmtId="49" fontId="106" fillId="0" borderId="1" xfId="3" applyNumberFormat="1" applyFont="1" applyFill="1" applyBorder="1"/>
    <xf numFmtId="0" fontId="9" fillId="0" borderId="19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" fontId="105" fillId="0" borderId="66" xfId="0" applyNumberFormat="1" applyFont="1" applyFill="1" applyBorder="1" applyAlignment="1">
      <alignment vertical="center"/>
    </xf>
    <xf numFmtId="4" fontId="5" fillId="0" borderId="1" xfId="0" applyNumberFormat="1" applyFont="1" applyFill="1" applyBorder="1"/>
    <xf numFmtId="4" fontId="8" fillId="0" borderId="1" xfId="0" applyNumberFormat="1" applyFont="1" applyBorder="1"/>
    <xf numFmtId="0" fontId="9" fillId="10" borderId="1" xfId="0" applyFont="1" applyFill="1" applyBorder="1" applyAlignment="1">
      <alignment horizontal="left" vertical="center"/>
    </xf>
    <xf numFmtId="0" fontId="9" fillId="10" borderId="1" xfId="0" applyFont="1" applyFill="1" applyBorder="1" applyAlignment="1">
      <alignment horizontal="center" vertical="center"/>
    </xf>
    <xf numFmtId="0" fontId="9" fillId="10" borderId="19" xfId="0" applyFont="1" applyFill="1" applyBorder="1" applyAlignment="1">
      <alignment horizontal="center" vertical="center"/>
    </xf>
    <xf numFmtId="0" fontId="9" fillId="0" borderId="68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11" fillId="10" borderId="1" xfId="0" applyFont="1" applyFill="1" applyBorder="1"/>
    <xf numFmtId="4" fontId="105" fillId="10" borderId="67" xfId="0" applyNumberFormat="1" applyFont="1" applyFill="1" applyBorder="1"/>
    <xf numFmtId="0" fontId="9" fillId="0" borderId="27" xfId="0" applyFont="1" applyBorder="1" applyAlignment="1">
      <alignment horizontal="center"/>
    </xf>
    <xf numFmtId="0" fontId="9" fillId="10" borderId="1" xfId="0" applyFont="1" applyFill="1" applyBorder="1" applyAlignment="1">
      <alignment horizontal="center"/>
    </xf>
    <xf numFmtId="0" fontId="9" fillId="10" borderId="27" xfId="0" applyFont="1" applyFill="1" applyBorder="1" applyAlignment="1">
      <alignment horizontal="center"/>
    </xf>
    <xf numFmtId="4" fontId="105" fillId="10" borderId="82" xfId="0" applyNumberFormat="1" applyFont="1" applyFill="1" applyBorder="1"/>
    <xf numFmtId="49" fontId="9" fillId="0" borderId="85" xfId="0" applyNumberFormat="1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9" fillId="0" borderId="27" xfId="0" applyFont="1" applyBorder="1" applyAlignment="1">
      <alignment horizontal="center" wrapText="1"/>
    </xf>
    <xf numFmtId="0" fontId="9" fillId="0" borderId="1" xfId="0" applyFont="1" applyFill="1" applyBorder="1" applyAlignment="1">
      <alignment horizontal="center"/>
    </xf>
    <xf numFmtId="0" fontId="11" fillId="0" borderId="19" xfId="0" applyFont="1" applyBorder="1" applyAlignment="1">
      <alignment horizontal="center" vertical="center"/>
    </xf>
    <xf numFmtId="0" fontId="5" fillId="10" borderId="0" xfId="0" applyFont="1" applyFill="1"/>
    <xf numFmtId="0" fontId="5" fillId="0" borderId="68" xfId="0" applyFont="1" applyBorder="1" applyAlignment="1">
      <alignment horizontal="center"/>
    </xf>
    <xf numFmtId="0" fontId="106" fillId="0" borderId="1" xfId="0" applyFont="1" applyBorder="1" applyAlignment="1"/>
    <xf numFmtId="0" fontId="106" fillId="0" borderId="19" xfId="0" applyFont="1" applyBorder="1" applyAlignment="1">
      <alignment horizontal="center"/>
    </xf>
    <xf numFmtId="0" fontId="107" fillId="10" borderId="1" xfId="0" applyFont="1" applyFill="1" applyBorder="1"/>
    <xf numFmtId="4" fontId="9" fillId="0" borderId="23" xfId="0" applyNumberFormat="1" applyFont="1" applyBorder="1"/>
    <xf numFmtId="4" fontId="24" fillId="10" borderId="67" xfId="0" applyNumberFormat="1" applyFont="1" applyFill="1" applyBorder="1"/>
    <xf numFmtId="4" fontId="9" fillId="0" borderId="13" xfId="0" applyNumberFormat="1" applyFont="1" applyBorder="1"/>
    <xf numFmtId="4" fontId="24" fillId="10" borderId="67" xfId="0" applyNumberFormat="1" applyFont="1" applyFill="1" applyBorder="1" applyAlignment="1">
      <alignment vertical="center"/>
    </xf>
    <xf numFmtId="4" fontId="9" fillId="0" borderId="13" xfId="0" applyNumberFormat="1" applyFont="1" applyBorder="1" applyAlignment="1">
      <alignment vertical="center"/>
    </xf>
    <xf numFmtId="0" fontId="106" fillId="0" borderId="68" xfId="0" applyFont="1" applyBorder="1" applyAlignment="1">
      <alignment horizontal="center"/>
    </xf>
    <xf numFmtId="0" fontId="106" fillId="0" borderId="1" xfId="0" applyFont="1" applyBorder="1" applyAlignment="1">
      <alignment horizontal="center"/>
    </xf>
    <xf numFmtId="4" fontId="24" fillId="10" borderId="19" xfId="0" applyNumberFormat="1" applyFont="1" applyFill="1" applyBorder="1" applyAlignment="1">
      <alignment vertical="center"/>
    </xf>
    <xf numFmtId="0" fontId="108" fillId="0" borderId="68" xfId="0" applyFont="1" applyBorder="1" applyAlignment="1">
      <alignment horizontal="center"/>
    </xf>
    <xf numFmtId="0" fontId="108" fillId="0" borderId="19" xfId="0" applyFont="1" applyBorder="1" applyAlignment="1">
      <alignment horizontal="center"/>
    </xf>
    <xf numFmtId="0" fontId="11" fillId="0" borderId="68" xfId="0" applyFont="1" applyBorder="1" applyAlignment="1">
      <alignment vertical="center"/>
    </xf>
    <xf numFmtId="4" fontId="11" fillId="0" borderId="19" xfId="0" applyNumberFormat="1" applyFont="1" applyBorder="1" applyAlignment="1">
      <alignment horizontal="center" vertical="center"/>
    </xf>
    <xf numFmtId="4" fontId="24" fillId="0" borderId="28" xfId="0" applyNumberFormat="1" applyFont="1" applyFill="1" applyBorder="1" applyAlignment="1">
      <alignment vertical="center"/>
    </xf>
    <xf numFmtId="0" fontId="11" fillId="0" borderId="68" xfId="0" applyFont="1" applyBorder="1"/>
    <xf numFmtId="4" fontId="11" fillId="0" borderId="19" xfId="0" applyNumberFormat="1" applyFont="1" applyBorder="1" applyAlignment="1">
      <alignment horizontal="center"/>
    </xf>
    <xf numFmtId="4" fontId="11" fillId="0" borderId="1" xfId="0" applyNumberFormat="1" applyFont="1" applyFill="1" applyBorder="1"/>
    <xf numFmtId="4" fontId="24" fillId="0" borderId="66" xfId="0" applyNumberFormat="1" applyFont="1" applyFill="1" applyBorder="1"/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vertical="center"/>
    </xf>
    <xf numFmtId="0" fontId="11" fillId="0" borderId="18" xfId="0" applyFont="1" applyBorder="1" applyAlignment="1">
      <alignment horizontal="center" vertical="center"/>
    </xf>
    <xf numFmtId="0" fontId="11" fillId="0" borderId="20" xfId="0" applyFont="1" applyFill="1" applyBorder="1" applyAlignment="1">
      <alignment vertical="center"/>
    </xf>
    <xf numFmtId="4" fontId="11" fillId="0" borderId="18" xfId="0" applyNumberFormat="1" applyFont="1" applyFill="1" applyBorder="1" applyAlignment="1">
      <alignment vertical="center"/>
    </xf>
    <xf numFmtId="4" fontId="27" fillId="0" borderId="83" xfId="0" applyNumberFormat="1" applyFont="1" applyFill="1" applyBorder="1" applyAlignment="1">
      <alignment vertical="center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3" fontId="5" fillId="0" borderId="1" xfId="0" applyNumberFormat="1" applyFont="1" applyBorder="1" applyAlignment="1">
      <alignment horizontal="center" vertical="top"/>
    </xf>
    <xf numFmtId="4" fontId="5" fillId="10" borderId="1" xfId="0" applyNumberFormat="1" applyFont="1" applyFill="1" applyBorder="1" applyAlignment="1">
      <alignment vertical="center"/>
    </xf>
    <xf numFmtId="4" fontId="5" fillId="0" borderId="1" xfId="0" applyNumberFormat="1" applyFont="1" applyBorder="1" applyAlignment="1">
      <alignment horizontal="right" vertical="top"/>
    </xf>
    <xf numFmtId="0" fontId="9" fillId="0" borderId="12" xfId="0" applyFont="1" applyBorder="1" applyAlignment="1">
      <alignment horizontal="center" vertical="center"/>
    </xf>
    <xf numFmtId="0" fontId="106" fillId="0" borderId="34" xfId="0" applyFont="1" applyBorder="1" applyAlignment="1">
      <alignment horizontal="center"/>
    </xf>
    <xf numFmtId="0" fontId="107" fillId="10" borderId="12" xfId="0" applyFont="1" applyFill="1" applyBorder="1"/>
    <xf numFmtId="4" fontId="24" fillId="10" borderId="34" xfId="0" applyNumberFormat="1" applyFont="1" applyFill="1" applyBorder="1" applyAlignment="1">
      <alignment vertical="center"/>
    </xf>
    <xf numFmtId="4" fontId="24" fillId="10" borderId="71" xfId="0" applyNumberFormat="1" applyFont="1" applyFill="1" applyBorder="1" applyAlignment="1">
      <alignment vertical="center"/>
    </xf>
    <xf numFmtId="4" fontId="9" fillId="0" borderId="0" xfId="0" applyNumberFormat="1" applyFont="1" applyBorder="1"/>
    <xf numFmtId="4" fontId="104" fillId="0" borderId="28" xfId="0" applyNumberFormat="1" applyFont="1" applyBorder="1"/>
    <xf numFmtId="0" fontId="11" fillId="0" borderId="68" xfId="0" applyFont="1" applyBorder="1" applyAlignment="1">
      <alignment horizontal="center" vertical="center"/>
    </xf>
    <xf numFmtId="0" fontId="26" fillId="0" borderId="1" xfId="0" applyFont="1" applyBorder="1" applyAlignment="1"/>
    <xf numFmtId="0" fontId="26" fillId="0" borderId="19" xfId="0" applyFont="1" applyBorder="1" applyAlignment="1">
      <alignment horizontal="center" wrapText="1"/>
    </xf>
    <xf numFmtId="4" fontId="11" fillId="0" borderId="1" xfId="0" applyNumberFormat="1" applyFont="1" applyFill="1" applyBorder="1" applyAlignment="1">
      <alignment wrapText="1"/>
    </xf>
    <xf numFmtId="4" fontId="108" fillId="10" borderId="66" xfId="0" applyNumberFormat="1" applyFont="1" applyFill="1" applyBorder="1"/>
    <xf numFmtId="0" fontId="26" fillId="6" borderId="19" xfId="0" applyFont="1" applyFill="1" applyBorder="1" applyAlignment="1">
      <alignment horizontal="center" vertical="center" wrapText="1"/>
    </xf>
    <xf numFmtId="4" fontId="9" fillId="0" borderId="12" xfId="0" applyNumberFormat="1" applyFont="1" applyBorder="1"/>
    <xf numFmtId="4" fontId="108" fillId="10" borderId="67" xfId="0" applyNumberFormat="1" applyFont="1" applyFill="1" applyBorder="1"/>
    <xf numFmtId="4" fontId="108" fillId="10" borderId="82" xfId="0" applyNumberFormat="1" applyFont="1" applyFill="1" applyBorder="1"/>
    <xf numFmtId="4" fontId="9" fillId="0" borderId="20" xfId="0" applyNumberFormat="1" applyFont="1" applyBorder="1"/>
    <xf numFmtId="0" fontId="109" fillId="0" borderId="87" xfId="0" applyFont="1" applyBorder="1" applyAlignment="1">
      <alignment horizontal="center" vertical="center"/>
    </xf>
    <xf numFmtId="0" fontId="25" fillId="6" borderId="88" xfId="0" applyFont="1" applyFill="1" applyBorder="1" applyAlignment="1">
      <alignment horizontal="center" vertical="center"/>
    </xf>
    <xf numFmtId="0" fontId="25" fillId="6" borderId="89" xfId="0" applyFont="1" applyFill="1" applyBorder="1" applyAlignment="1">
      <alignment horizontal="center" vertical="center"/>
    </xf>
    <xf numFmtId="0" fontId="26" fillId="0" borderId="88" xfId="0" applyFont="1" applyFill="1" applyBorder="1"/>
    <xf numFmtId="4" fontId="26" fillId="0" borderId="89" xfId="0" applyNumberFormat="1" applyFont="1" applyFill="1" applyBorder="1"/>
    <xf numFmtId="4" fontId="27" fillId="0" borderId="28" xfId="0" applyNumberFormat="1" applyFont="1" applyFill="1" applyBorder="1" applyAlignment="1">
      <alignment horizontal="center" vertical="center"/>
    </xf>
    <xf numFmtId="0" fontId="0" fillId="10" borderId="0" xfId="0" applyFill="1"/>
    <xf numFmtId="0" fontId="0" fillId="10" borderId="0" xfId="0" applyNumberFormat="1" applyFill="1"/>
    <xf numFmtId="49" fontId="11" fillId="0" borderId="1" xfId="3" applyNumberFormat="1" applyFont="1" applyBorder="1" applyAlignment="1">
      <alignment horizontal="left"/>
    </xf>
    <xf numFmtId="49" fontId="26" fillId="0" borderId="1" xfId="0" applyNumberFormat="1" applyFont="1" applyFill="1" applyBorder="1" applyAlignment="1">
      <alignment horizontal="center" vertical="center"/>
    </xf>
    <xf numFmtId="49" fontId="66" fillId="5" borderId="0" xfId="15" applyNumberFormat="1" applyFont="1" applyFill="1" applyBorder="1" applyAlignment="1">
      <alignment horizontal="center" vertical="center" wrapText="1"/>
    </xf>
    <xf numFmtId="49" fontId="11" fillId="0" borderId="0" xfId="0" applyNumberFormat="1" applyFont="1"/>
    <xf numFmtId="49" fontId="64" fillId="0" borderId="1" xfId="3" applyNumberFormat="1" applyFont="1" applyFill="1" applyBorder="1"/>
    <xf numFmtId="49" fontId="24" fillId="14" borderId="1" xfId="3" applyNumberFormat="1" applyFont="1" applyFill="1" applyBorder="1"/>
    <xf numFmtId="49" fontId="64" fillId="0" borderId="1" xfId="3" applyNumberFormat="1" applyFont="1" applyBorder="1"/>
    <xf numFmtId="49" fontId="24" fillId="2" borderId="1" xfId="3" applyNumberFormat="1" applyFont="1" applyFill="1" applyBorder="1"/>
    <xf numFmtId="49" fontId="24" fillId="2" borderId="19" xfId="3" applyNumberFormat="1" applyFont="1" applyFill="1" applyBorder="1"/>
    <xf numFmtId="49" fontId="64" fillId="0" borderId="19" xfId="3" applyNumberFormat="1" applyFont="1" applyBorder="1"/>
    <xf numFmtId="49" fontId="24" fillId="0" borderId="19" xfId="3" applyNumberFormat="1" applyFont="1" applyBorder="1"/>
    <xf numFmtId="49" fontId="24" fillId="0" borderId="19" xfId="3" applyNumberFormat="1" applyFont="1" applyFill="1" applyBorder="1"/>
    <xf numFmtId="49" fontId="68" fillId="0" borderId="1" xfId="18" applyNumberFormat="1" applyFont="1" applyBorder="1"/>
    <xf numFmtId="49" fontId="24" fillId="17" borderId="1" xfId="3" applyNumberFormat="1" applyFont="1" applyFill="1" applyBorder="1" applyAlignment="1">
      <alignment horizontal="left"/>
    </xf>
    <xf numFmtId="49" fontId="24" fillId="0" borderId="1" xfId="19" applyNumberFormat="1" applyFont="1" applyFill="1" applyBorder="1"/>
    <xf numFmtId="49" fontId="24" fillId="0" borderId="0" xfId="3" applyNumberFormat="1" applyFont="1"/>
    <xf numFmtId="49" fontId="11" fillId="0" borderId="1" xfId="3" applyNumberFormat="1" applyFont="1" applyBorder="1"/>
    <xf numFmtId="49" fontId="24" fillId="0" borderId="0" xfId="3" applyNumberFormat="1" applyFont="1" applyAlignment="1">
      <alignment wrapText="1"/>
    </xf>
    <xf numFmtId="49" fontId="24" fillId="0" borderId="19" xfId="3" applyNumberFormat="1" applyFont="1" applyBorder="1" applyAlignment="1">
      <alignment wrapText="1"/>
    </xf>
    <xf numFmtId="49" fontId="24" fillId="14" borderId="1" xfId="3" applyNumberFormat="1" applyFont="1" applyFill="1" applyBorder="1" applyAlignment="1">
      <alignment wrapText="1"/>
    </xf>
    <xf numFmtId="49" fontId="24" fillId="0" borderId="1" xfId="20" applyNumberFormat="1" applyFont="1" applyFill="1" applyBorder="1"/>
    <xf numFmtId="49" fontId="24" fillId="19" borderId="1" xfId="3" applyNumberFormat="1" applyFont="1" applyFill="1" applyBorder="1"/>
    <xf numFmtId="49" fontId="24" fillId="0" borderId="1" xfId="21" applyNumberFormat="1" applyFont="1" applyFill="1" applyBorder="1"/>
    <xf numFmtId="49" fontId="68" fillId="0" borderId="0" xfId="23" applyNumberFormat="1" applyFont="1" applyBorder="1" applyAlignment="1">
      <alignment horizontal="center" vertical="center" wrapText="1"/>
    </xf>
    <xf numFmtId="49" fontId="68" fillId="2" borderId="1" xfId="23" applyNumberFormat="1" applyFont="1" applyFill="1" applyBorder="1" applyAlignment="1">
      <alignment horizontal="center" vertical="center" wrapText="1"/>
    </xf>
    <xf numFmtId="49" fontId="68" fillId="0" borderId="1" xfId="23" applyNumberFormat="1" applyFont="1" applyBorder="1" applyAlignment="1">
      <alignment horizontal="center" vertical="center" wrapText="1"/>
    </xf>
    <xf numFmtId="49" fontId="68" fillId="13" borderId="1" xfId="23" applyNumberFormat="1" applyFont="1" applyFill="1" applyBorder="1" applyAlignment="1">
      <alignment horizontal="center" vertical="center" wrapText="1"/>
    </xf>
    <xf numFmtId="49" fontId="68" fillId="0" borderId="1" xfId="23" applyNumberFormat="1" applyFont="1" applyFill="1" applyBorder="1" applyAlignment="1">
      <alignment horizontal="center" vertical="center" wrapText="1"/>
    </xf>
    <xf numFmtId="49" fontId="68" fillId="14" borderId="1" xfId="23" applyNumberFormat="1" applyFont="1" applyFill="1" applyBorder="1" applyAlignment="1">
      <alignment horizontal="center" vertical="center" wrapText="1"/>
    </xf>
    <xf numFmtId="49" fontId="24" fillId="0" borderId="1" xfId="23" applyNumberFormat="1" applyFont="1" applyBorder="1" applyAlignment="1">
      <alignment horizontal="center" vertical="center" wrapText="1"/>
    </xf>
    <xf numFmtId="49" fontId="24" fillId="0" borderId="1" xfId="23" applyNumberFormat="1" applyFont="1" applyFill="1" applyBorder="1" applyAlignment="1">
      <alignment horizontal="center" vertical="center" wrapText="1"/>
    </xf>
    <xf numFmtId="49" fontId="72" fillId="0" borderId="1" xfId="23" applyNumberFormat="1" applyFont="1" applyFill="1" applyBorder="1" applyAlignment="1">
      <alignment horizontal="center" vertical="center" wrapText="1"/>
    </xf>
    <xf numFmtId="49" fontId="68" fillId="0" borderId="1" xfId="0" applyNumberFormat="1" applyFont="1" applyBorder="1" applyAlignment="1">
      <alignment horizontal="center"/>
    </xf>
    <xf numFmtId="49" fontId="69" fillId="0" borderId="1" xfId="3" applyNumberFormat="1" applyFont="1" applyFill="1" applyBorder="1"/>
    <xf numFmtId="0" fontId="69" fillId="0" borderId="1" xfId="3" applyFont="1" applyFill="1" applyBorder="1" applyAlignment="1">
      <alignment wrapText="1"/>
    </xf>
    <xf numFmtId="49" fontId="69" fillId="0" borderId="1" xfId="23" applyNumberFormat="1" applyFont="1" applyFill="1" applyBorder="1" applyAlignment="1">
      <alignment horizontal="center" vertical="center"/>
    </xf>
    <xf numFmtId="0" fontId="111" fillId="0" borderId="1" xfId="23" applyFont="1" applyFill="1" applyBorder="1" applyAlignment="1">
      <alignment wrapText="1"/>
    </xf>
    <xf numFmtId="49" fontId="69" fillId="0" borderId="1" xfId="3" applyNumberFormat="1" applyFont="1" applyBorder="1"/>
    <xf numFmtId="0" fontId="69" fillId="0" borderId="1" xfId="3" applyFont="1" applyBorder="1" applyAlignment="1">
      <alignment wrapText="1"/>
    </xf>
    <xf numFmtId="49" fontId="110" fillId="0" borderId="90" xfId="0" applyNumberFormat="1" applyFont="1" applyBorder="1"/>
    <xf numFmtId="49" fontId="11" fillId="13" borderId="0" xfId="0" applyNumberFormat="1" applyFont="1" applyFill="1" applyAlignment="1">
      <alignment vertical="center"/>
    </xf>
    <xf numFmtId="49" fontId="74" fillId="0" borderId="1" xfId="0" applyNumberFormat="1" applyFont="1" applyBorder="1" applyAlignment="1">
      <alignment horizontal="center"/>
    </xf>
    <xf numFmtId="0" fontId="82" fillId="0" borderId="0" xfId="0" applyFont="1" applyFill="1" applyAlignment="1">
      <alignment vertical="center"/>
    </xf>
    <xf numFmtId="0" fontId="26" fillId="10" borderId="1" xfId="0" quotePrefix="1" applyFont="1" applyFill="1" applyBorder="1" applyAlignment="1">
      <alignment horizontal="left" vertical="center" wrapText="1"/>
    </xf>
    <xf numFmtId="0" fontId="11" fillId="10" borderId="0" xfId="0" applyFont="1" applyFill="1" applyBorder="1" applyAlignment="1">
      <alignment vertical="center"/>
    </xf>
    <xf numFmtId="0" fontId="26" fillId="10" borderId="1" xfId="0" quotePrefix="1" applyFont="1" applyFill="1" applyBorder="1" applyAlignment="1">
      <alignment horizontal="left" vertical="center"/>
    </xf>
    <xf numFmtId="0" fontId="11" fillId="10" borderId="0" xfId="0" applyFont="1" applyFill="1" applyAlignment="1">
      <alignment vertical="center"/>
    </xf>
    <xf numFmtId="49" fontId="57" fillId="0" borderId="1" xfId="0" applyNumberFormat="1" applyFont="1" applyFill="1" applyBorder="1" applyAlignment="1">
      <alignment vertical="center"/>
    </xf>
    <xf numFmtId="49" fontId="57" fillId="0" borderId="0" xfId="0" applyNumberFormat="1" applyFont="1" applyFill="1" applyBorder="1" applyAlignment="1">
      <alignment vertical="center"/>
    </xf>
    <xf numFmtId="0" fontId="112" fillId="0" borderId="1" xfId="0" quotePrefix="1" applyFont="1" applyFill="1" applyBorder="1" applyAlignment="1">
      <alignment horizontal="left" vertical="center" wrapText="1"/>
    </xf>
    <xf numFmtId="0" fontId="105" fillId="0" borderId="1" xfId="0" applyNumberFormat="1" applyFont="1" applyBorder="1" applyAlignment="1"/>
    <xf numFmtId="0" fontId="57" fillId="0" borderId="1" xfId="0" quotePrefix="1" applyFont="1" applyFill="1" applyBorder="1" applyAlignment="1">
      <alignment vertical="center"/>
    </xf>
    <xf numFmtId="49" fontId="57" fillId="10" borderId="1" xfId="0" applyNumberFormat="1" applyFont="1" applyFill="1" applyBorder="1" applyAlignment="1">
      <alignment vertical="center"/>
    </xf>
    <xf numFmtId="49" fontId="57" fillId="10" borderId="0" xfId="0" applyNumberFormat="1" applyFont="1" applyFill="1" applyBorder="1" applyAlignment="1">
      <alignment vertical="center"/>
    </xf>
    <xf numFmtId="0" fontId="112" fillId="10" borderId="1" xfId="0" quotePrefix="1" applyFont="1" applyFill="1" applyBorder="1" applyAlignment="1">
      <alignment horizontal="left" vertical="center" wrapText="1"/>
    </xf>
    <xf numFmtId="0" fontId="105" fillId="10" borderId="1" xfId="0" applyNumberFormat="1" applyFont="1" applyFill="1" applyBorder="1" applyAlignment="1"/>
    <xf numFmtId="0" fontId="57" fillId="10" borderId="1" xfId="0" quotePrefix="1" applyFont="1" applyFill="1" applyBorder="1" applyAlignment="1">
      <alignment vertical="center"/>
    </xf>
    <xf numFmtId="0" fontId="112" fillId="10" borderId="1" xfId="0" quotePrefix="1" applyFont="1" applyFill="1" applyBorder="1" applyAlignment="1">
      <alignment horizontal="left" vertical="center"/>
    </xf>
    <xf numFmtId="0" fontId="105" fillId="10" borderId="1" xfId="0" applyFont="1" applyFill="1" applyBorder="1" applyAlignment="1">
      <alignment vertical="center"/>
    </xf>
    <xf numFmtId="0" fontId="105" fillId="10" borderId="1" xfId="0" applyFont="1" applyFill="1" applyBorder="1" applyAlignment="1"/>
    <xf numFmtId="49" fontId="57" fillId="10" borderId="0" xfId="0" applyNumberFormat="1" applyFont="1" applyFill="1" applyAlignment="1">
      <alignment vertical="center"/>
    </xf>
    <xf numFmtId="0" fontId="57" fillId="0" borderId="0" xfId="0" applyFont="1" applyFill="1" applyBorder="1" applyAlignment="1">
      <alignment vertical="center"/>
    </xf>
    <xf numFmtId="0" fontId="105" fillId="5" borderId="1" xfId="0" quotePrefix="1" applyFont="1" applyFill="1" applyBorder="1" applyAlignment="1">
      <alignment vertical="center"/>
    </xf>
    <xf numFmtId="0" fontId="57" fillId="0" borderId="0" xfId="0" quotePrefix="1" applyFont="1" applyFill="1" applyBorder="1" applyAlignment="1">
      <alignment vertical="center"/>
    </xf>
    <xf numFmtId="49" fontId="57" fillId="0" borderId="0" xfId="0" applyNumberFormat="1" applyFont="1" applyFill="1" applyAlignment="1">
      <alignment vertical="center"/>
    </xf>
    <xf numFmtId="0" fontId="105" fillId="0" borderId="1" xfId="0" applyFont="1" applyBorder="1" applyAlignment="1"/>
    <xf numFmtId="49" fontId="112" fillId="0" borderId="1" xfId="0" applyNumberFormat="1" applyFont="1" applyFill="1" applyBorder="1" applyAlignment="1">
      <alignment horizontal="center" vertical="center"/>
    </xf>
    <xf numFmtId="49" fontId="113" fillId="5" borderId="0" xfId="15" applyNumberFormat="1" applyFont="1" applyFill="1" applyBorder="1" applyAlignment="1">
      <alignment horizontal="center" vertical="center" wrapText="1"/>
    </xf>
    <xf numFmtId="4" fontId="66" fillId="0" borderId="28" xfId="0" applyNumberFormat="1" applyFont="1" applyFill="1" applyBorder="1" applyAlignment="1">
      <alignment vertical="center"/>
    </xf>
    <xf numFmtId="4" fontId="26" fillId="0" borderId="83" xfId="0" applyNumberFormat="1" applyFont="1" applyBorder="1" applyAlignment="1">
      <alignment vertical="center"/>
    </xf>
    <xf numFmtId="4" fontId="26" fillId="0" borderId="84" xfId="0" applyNumberFormat="1" applyFont="1" applyBorder="1" applyAlignment="1">
      <alignment vertical="center"/>
    </xf>
    <xf numFmtId="4" fontId="114" fillId="0" borderId="83" xfId="0" applyNumberFormat="1" applyFont="1" applyBorder="1"/>
    <xf numFmtId="4" fontId="112" fillId="10" borderId="66" xfId="0" applyNumberFormat="1" applyFont="1" applyFill="1" applyBorder="1" applyAlignment="1">
      <alignment vertical="center"/>
    </xf>
    <xf numFmtId="4" fontId="112" fillId="10" borderId="19" xfId="0" applyNumberFormat="1" applyFont="1" applyFill="1" applyBorder="1" applyAlignment="1">
      <alignment vertical="center"/>
    </xf>
    <xf numFmtId="4" fontId="112" fillId="10" borderId="67" xfId="0" applyNumberFormat="1" applyFont="1" applyFill="1" applyBorder="1" applyAlignment="1">
      <alignment vertical="center"/>
    </xf>
    <xf numFmtId="4" fontId="112" fillId="10" borderId="82" xfId="0" applyNumberFormat="1" applyFont="1" applyFill="1" applyBorder="1"/>
    <xf numFmtId="4" fontId="112" fillId="0" borderId="19" xfId="0" applyNumberFormat="1" applyFont="1" applyFill="1" applyBorder="1" applyAlignment="1">
      <alignment vertical="center"/>
    </xf>
    <xf numFmtId="4" fontId="113" fillId="0" borderId="28" xfId="0" applyNumberFormat="1" applyFont="1" applyFill="1" applyBorder="1" applyAlignment="1">
      <alignment vertical="center"/>
    </xf>
    <xf numFmtId="4" fontId="115" fillId="0" borderId="86" xfId="0" applyNumberFormat="1" applyFont="1" applyBorder="1"/>
    <xf numFmtId="4" fontId="26" fillId="10" borderId="67" xfId="0" applyNumberFormat="1" applyFont="1" applyFill="1" applyBorder="1" applyAlignment="1">
      <alignment vertical="center"/>
    </xf>
    <xf numFmtId="4" fontId="26" fillId="10" borderId="67" xfId="0" applyNumberFormat="1" applyFont="1" applyFill="1" applyBorder="1"/>
    <xf numFmtId="4" fontId="26" fillId="10" borderId="82" xfId="0" applyNumberFormat="1" applyFont="1" applyFill="1" applyBorder="1"/>
    <xf numFmtId="4" fontId="105" fillId="10" borderId="19" xfId="0" applyNumberFormat="1" applyFont="1" applyFill="1" applyBorder="1" applyAlignment="1">
      <alignment vertical="center"/>
    </xf>
    <xf numFmtId="4" fontId="115" fillId="0" borderId="28" xfId="0" applyNumberFormat="1" applyFont="1" applyBorder="1"/>
    <xf numFmtId="0" fontId="24" fillId="6" borderId="88" xfId="0" applyFont="1" applyFill="1" applyBorder="1"/>
    <xf numFmtId="0" fontId="24" fillId="6" borderId="89" xfId="0" applyFont="1" applyFill="1" applyBorder="1"/>
    <xf numFmtId="0" fontId="26" fillId="10" borderId="1" xfId="0" applyFont="1" applyFill="1" applyBorder="1"/>
    <xf numFmtId="0" fontId="26" fillId="10" borderId="1" xfId="0" applyFont="1" applyFill="1" applyBorder="1" applyAlignment="1">
      <alignment wrapText="1"/>
    </xf>
    <xf numFmtId="4" fontId="26" fillId="10" borderId="1" xfId="0" applyNumberFormat="1" applyFont="1" applyFill="1" applyBorder="1"/>
    <xf numFmtId="0" fontId="26" fillId="10" borderId="1" xfId="0" applyFont="1" applyFill="1" applyBorder="1" applyAlignment="1">
      <alignment horizontal="left" wrapText="1"/>
    </xf>
    <xf numFmtId="0" fontId="114" fillId="0" borderId="1" xfId="0" applyFont="1" applyBorder="1"/>
    <xf numFmtId="0" fontId="114" fillId="0" borderId="0" xfId="0" applyFont="1"/>
    <xf numFmtId="0" fontId="114" fillId="0" borderId="1" xfId="0" applyFont="1" applyBorder="1" applyAlignment="1">
      <alignment vertical="center"/>
    </xf>
    <xf numFmtId="4" fontId="114" fillId="0" borderId="1" xfId="0" applyNumberFormat="1" applyFont="1" applyBorder="1" applyAlignment="1">
      <alignment vertical="center"/>
    </xf>
    <xf numFmtId="0" fontId="13" fillId="2" borderId="0" xfId="3" applyFont="1" applyFill="1" applyAlignment="1">
      <alignment horizontal="left"/>
    </xf>
    <xf numFmtId="0" fontId="6" fillId="2" borderId="0" xfId="3" applyFont="1" applyFill="1" applyAlignment="1">
      <alignment horizontal="left"/>
    </xf>
    <xf numFmtId="0" fontId="21" fillId="2" borderId="0" xfId="3" applyFont="1" applyFill="1" applyAlignment="1">
      <alignment horizontal="center"/>
    </xf>
    <xf numFmtId="0" fontId="21" fillId="0" borderId="0" xfId="3" applyFont="1" applyFill="1" applyAlignment="1">
      <alignment horizontal="center"/>
    </xf>
    <xf numFmtId="0" fontId="26" fillId="0" borderId="1" xfId="0" applyFont="1" applyFill="1" applyBorder="1" applyAlignment="1" applyProtection="1">
      <alignment horizontal="center" vertical="center" textRotation="90" wrapText="1"/>
    </xf>
    <xf numFmtId="0" fontId="26" fillId="0" borderId="1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 wrapText="1"/>
    </xf>
    <xf numFmtId="3" fontId="26" fillId="0" borderId="1" xfId="0" applyNumberFormat="1" applyFont="1" applyFill="1" applyBorder="1" applyAlignment="1" applyProtection="1">
      <alignment horizontal="center" vertical="center" wrapText="1"/>
    </xf>
    <xf numFmtId="3" fontId="26" fillId="0" borderId="1" xfId="0" applyNumberFormat="1" applyFont="1" applyFill="1" applyBorder="1" applyAlignment="1" applyProtection="1">
      <alignment horizontal="center" vertical="center" textRotation="90" wrapText="1"/>
    </xf>
    <xf numFmtId="0" fontId="24" fillId="2" borderId="1" xfId="3" applyFont="1" applyFill="1" applyBorder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4" fillId="2" borderId="1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textRotation="90" wrapText="1"/>
    </xf>
    <xf numFmtId="0" fontId="24" fillId="0" borderId="1" xfId="3" applyFont="1" applyBorder="1" applyAlignment="1" applyProtection="1">
      <alignment horizontal="center" vertical="center" wrapText="1"/>
    </xf>
    <xf numFmtId="0" fontId="24" fillId="2" borderId="1" xfId="9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35" xfId="0" applyFont="1" applyFill="1" applyBorder="1" applyAlignment="1">
      <alignment horizontal="center" vertical="center"/>
    </xf>
    <xf numFmtId="0" fontId="24" fillId="0" borderId="36" xfId="0" applyFont="1" applyFill="1" applyBorder="1" applyAlignment="1">
      <alignment horizontal="center" vertical="center"/>
    </xf>
    <xf numFmtId="0" fontId="24" fillId="0" borderId="15" xfId="0" applyFont="1" applyFill="1" applyBorder="1" applyAlignment="1">
      <alignment horizontal="center" vertical="center"/>
    </xf>
    <xf numFmtId="0" fontId="24" fillId="0" borderId="26" xfId="0" applyFont="1" applyFill="1" applyBorder="1" applyAlignment="1">
      <alignment horizontal="center" vertical="center"/>
    </xf>
    <xf numFmtId="0" fontId="24" fillId="0" borderId="34" xfId="0" applyFont="1" applyFill="1" applyBorder="1" applyAlignment="1">
      <alignment horizontal="center" vertical="center"/>
    </xf>
    <xf numFmtId="0" fontId="24" fillId="0" borderId="23" xfId="0" applyFont="1" applyFill="1" applyBorder="1" applyAlignment="1">
      <alignment horizontal="center" vertical="center"/>
    </xf>
    <xf numFmtId="0" fontId="24" fillId="0" borderId="20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24" fillId="0" borderId="19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4" fillId="20" borderId="9" xfId="0" applyFont="1" applyFill="1" applyBorder="1" applyAlignment="1">
      <alignment horizontal="center" vertical="center" wrapText="1"/>
    </xf>
    <xf numFmtId="0" fontId="24" fillId="20" borderId="6" xfId="0" applyFont="1" applyFill="1" applyBorder="1" applyAlignment="1">
      <alignment horizontal="center" vertical="center" wrapText="1"/>
    </xf>
    <xf numFmtId="0" fontId="24" fillId="20" borderId="7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/>
    </xf>
    <xf numFmtId="0" fontId="24" fillId="0" borderId="6" xfId="0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/>
    </xf>
    <xf numFmtId="0" fontId="69" fillId="0" borderId="9" xfId="0" applyFont="1" applyFill="1" applyBorder="1" applyAlignment="1">
      <alignment horizontal="center" vertical="center" wrapText="1"/>
    </xf>
    <xf numFmtId="0" fontId="69" fillId="0" borderId="6" xfId="0" applyFont="1" applyFill="1" applyBorder="1" applyAlignment="1">
      <alignment horizontal="center" vertical="center" wrapText="1"/>
    </xf>
    <xf numFmtId="0" fontId="69" fillId="0" borderId="7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11" fillId="0" borderId="19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33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0" fontId="11" fillId="0" borderId="20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center" vertical="center" wrapText="1"/>
    </xf>
    <xf numFmtId="0" fontId="25" fillId="0" borderId="13" xfId="0" applyFont="1" applyFill="1" applyBorder="1" applyAlignment="1">
      <alignment horizontal="center" vertical="center" wrapText="1"/>
    </xf>
    <xf numFmtId="49" fontId="66" fillId="5" borderId="1" xfId="15" applyNumberFormat="1" applyFont="1" applyFill="1" applyBorder="1" applyAlignment="1">
      <alignment horizontal="center" vertical="center" wrapText="1"/>
    </xf>
    <xf numFmtId="0" fontId="66" fillId="0" borderId="1" xfId="15" applyFont="1" applyFill="1" applyBorder="1" applyAlignment="1">
      <alignment horizontal="center" vertical="center" wrapText="1"/>
    </xf>
    <xf numFmtId="49" fontId="113" fillId="5" borderId="1" xfId="15" applyNumberFormat="1" applyFont="1" applyFill="1" applyBorder="1" applyAlignment="1">
      <alignment horizontal="center" vertical="center" wrapText="1"/>
    </xf>
    <xf numFmtId="0" fontId="57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7" fillId="0" borderId="1" xfId="0" applyFont="1" applyFill="1" applyBorder="1" applyAlignment="1">
      <alignment horizontal="center" vertical="center"/>
    </xf>
    <xf numFmtId="0" fontId="11" fillId="0" borderId="19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26" fillId="0" borderId="20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11" fillId="0" borderId="37" xfId="0" applyFont="1" applyFill="1" applyBorder="1" applyAlignment="1">
      <alignment horizontal="center" vertical="center" wrapText="1"/>
    </xf>
    <xf numFmtId="0" fontId="11" fillId="0" borderId="38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wrapText="1"/>
    </xf>
    <xf numFmtId="0" fontId="11" fillId="0" borderId="24" xfId="0" applyFont="1" applyFill="1" applyBorder="1" applyAlignment="1">
      <alignment horizontal="center" wrapText="1"/>
    </xf>
    <xf numFmtId="49" fontId="35" fillId="5" borderId="19" xfId="0" applyNumberFormat="1" applyFont="1" applyFill="1" applyBorder="1" applyAlignment="1">
      <alignment horizontal="left" vertical="center" wrapText="1"/>
    </xf>
    <xf numFmtId="49" fontId="35" fillId="5" borderId="24" xfId="0" applyNumberFormat="1" applyFont="1" applyFill="1" applyBorder="1" applyAlignment="1">
      <alignment horizontal="left" vertical="center" wrapText="1"/>
    </xf>
    <xf numFmtId="49" fontId="35" fillId="5" borderId="13" xfId="0" applyNumberFormat="1" applyFont="1" applyFill="1" applyBorder="1" applyAlignment="1">
      <alignment horizontal="left" vertical="center" wrapText="1"/>
    </xf>
    <xf numFmtId="0" fontId="26" fillId="5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80" xfId="0" applyFont="1" applyBorder="1" applyAlignment="1">
      <alignment horizontal="center" vertical="center" wrapText="1"/>
    </xf>
    <xf numFmtId="0" fontId="65" fillId="0" borderId="80" xfId="0" applyFont="1" applyBorder="1" applyAlignment="1">
      <alignment horizontal="center" vertical="center"/>
    </xf>
    <xf numFmtId="0" fontId="11" fillId="16" borderId="80" xfId="0" applyFont="1" applyFill="1" applyBorder="1" applyAlignment="1">
      <alignment horizontal="center" vertical="center" wrapText="1"/>
    </xf>
    <xf numFmtId="0" fontId="11" fillId="16" borderId="81" xfId="0" applyFont="1" applyFill="1" applyBorder="1" applyAlignment="1">
      <alignment horizontal="center" vertical="center" wrapText="1"/>
    </xf>
    <xf numFmtId="0" fontId="11" fillId="0" borderId="79" xfId="0" applyFont="1" applyBorder="1" applyAlignment="1">
      <alignment horizontal="center" vertical="center" wrapText="1"/>
    </xf>
    <xf numFmtId="0" fontId="11" fillId="0" borderId="68" xfId="0" applyFont="1" applyBorder="1" applyAlignment="1">
      <alignment horizontal="center" vertical="center" wrapText="1"/>
    </xf>
    <xf numFmtId="0" fontId="101" fillId="23" borderId="76" xfId="0" applyFont="1" applyFill="1" applyBorder="1" applyAlignment="1">
      <alignment horizontal="right" vertical="center"/>
    </xf>
    <xf numFmtId="0" fontId="101" fillId="23" borderId="77" xfId="0" applyFont="1" applyFill="1" applyBorder="1" applyAlignment="1">
      <alignment horizontal="right" vertical="center"/>
    </xf>
    <xf numFmtId="0" fontId="101" fillId="0" borderId="76" xfId="0" applyFont="1" applyFill="1" applyBorder="1" applyAlignment="1">
      <alignment horizontal="center" vertical="center"/>
    </xf>
    <xf numFmtId="0" fontId="101" fillId="0" borderId="77" xfId="0" applyFont="1" applyFill="1" applyBorder="1" applyAlignment="1">
      <alignment horizontal="center" vertical="center"/>
    </xf>
    <xf numFmtId="166" fontId="38" fillId="0" borderId="29" xfId="12" applyNumberFormat="1" applyFont="1" applyFill="1" applyBorder="1" applyAlignment="1" applyProtection="1">
      <alignment horizontal="left" vertical="center"/>
    </xf>
    <xf numFmtId="0" fontId="88" fillId="0" borderId="60" xfId="0" applyFont="1" applyFill="1" applyBorder="1" applyAlignment="1">
      <alignment horizontal="center" vertical="center" wrapText="1"/>
    </xf>
    <xf numFmtId="0" fontId="88" fillId="0" borderId="65" xfId="0" applyFont="1" applyFill="1" applyBorder="1" applyAlignment="1">
      <alignment horizontal="center" vertical="center" wrapText="1"/>
    </xf>
    <xf numFmtId="0" fontId="88" fillId="0" borderId="61" xfId="0" applyFont="1" applyFill="1" applyBorder="1" applyAlignment="1">
      <alignment horizontal="center" vertical="center" wrapText="1"/>
    </xf>
    <xf numFmtId="0" fontId="88" fillId="0" borderId="66" xfId="0" applyFont="1" applyFill="1" applyBorder="1" applyAlignment="1">
      <alignment horizontal="center" vertical="center" wrapText="1"/>
    </xf>
    <xf numFmtId="0" fontId="88" fillId="13" borderId="62" xfId="0" applyFont="1" applyFill="1" applyBorder="1" applyAlignment="1">
      <alignment horizontal="center" vertical="center"/>
    </xf>
    <xf numFmtId="0" fontId="88" fillId="13" borderId="63" xfId="0" applyFont="1" applyFill="1" applyBorder="1" applyAlignment="1">
      <alignment horizontal="center" vertical="center"/>
    </xf>
    <xf numFmtId="0" fontId="88" fillId="13" borderId="64" xfId="0" applyFont="1" applyFill="1" applyBorder="1" applyAlignment="1">
      <alignment horizontal="center" vertical="center"/>
    </xf>
    <xf numFmtId="0" fontId="26" fillId="10" borderId="1" xfId="0" applyFont="1" applyFill="1" applyBorder="1" applyAlignment="1">
      <alignment horizontal="center" vertical="center" wrapText="1"/>
    </xf>
    <xf numFmtId="0" fontId="11" fillId="1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</cellXfs>
  <cellStyles count="24">
    <cellStyle name="ContentsHyperlink" xfId="1"/>
    <cellStyle name="Hyperlink" xfId="2" builtinId="8"/>
    <cellStyle name="Normal" xfId="0" builtinId="0"/>
    <cellStyle name="Normal 2" xfId="3"/>
    <cellStyle name="Normal 2 11" xfId="17"/>
    <cellStyle name="Normal 2 12" xfId="19"/>
    <cellStyle name="Normal 2 2" xfId="4"/>
    <cellStyle name="Normal 2 3" xfId="16"/>
    <cellStyle name="Normal 2 60" xfId="20"/>
    <cellStyle name="Normal 2 65" xfId="21"/>
    <cellStyle name="Normal 3" xfId="5"/>
    <cellStyle name="Normal 3 2" xfId="6"/>
    <cellStyle name="Normal 4" xfId="7"/>
    <cellStyle name="Normal 4 2" xfId="14"/>
    <cellStyle name="Normal 5 2" xfId="23"/>
    <cellStyle name="Normal 5 4" xfId="22"/>
    <cellStyle name="Normal 7" xfId="18"/>
    <cellStyle name="Normal_normativ kadra _ tabel_1" xfId="8"/>
    <cellStyle name="Normal_Sheet1" xfId="15"/>
    <cellStyle name="Normal_TAB DZ 1-10 (1)" xfId="9"/>
    <cellStyle name="Normal_TAB DZ 1-10 (1) 2" xfId="10"/>
    <cellStyle name="Student Information" xfId="11"/>
    <cellStyle name="Student Information - user entered" xfId="12"/>
    <cellStyle name="Total" xfId="13" builtinId="25"/>
  </cellStyles>
  <dxfs count="38"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horizontal="center"/>
    </dxf>
    <dxf>
      <alignment vertical="center"/>
    </dxf>
    <dxf>
      <alignment horizontal="center"/>
    </dxf>
    <dxf>
      <alignment vertical="center"/>
    </dxf>
    <dxf>
      <alignment horizontal="center"/>
    </dxf>
    <dxf>
      <alignment wrapText="1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104775</xdr:rowOff>
    </xdr:from>
    <xdr:to>
      <xdr:col>1</xdr:col>
      <xdr:colOff>714375</xdr:colOff>
      <xdr:row>4</xdr:row>
      <xdr:rowOff>85725</xdr:rowOff>
    </xdr:to>
    <xdr:pic>
      <xdr:nvPicPr>
        <xdr:cNvPr id="64604" name="Picture 1">
          <a:extLst>
            <a:ext uri="{FF2B5EF4-FFF2-40B4-BE49-F238E27FC236}">
              <a16:creationId xmlns:a16="http://schemas.microsoft.com/office/drawing/2014/main" xmlns="" id="{00000000-0008-0000-0000-00005CF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6096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40323" name="Line 1">
          <a:extLst>
            <a:ext uri="{FF2B5EF4-FFF2-40B4-BE49-F238E27FC236}">
              <a16:creationId xmlns:a16="http://schemas.microsoft.com/office/drawing/2014/main" xmlns="" id="{00000000-0008-0000-1100-0000839D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75819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USANKAPA\Dusanka\Users\Mirjana%20Jojic\AppData\Local\Microsoft\Windows\INetCache\Content.Outlook\A4EKSSPO\Planske_tabele_za_bolnice_2025_1701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АДРЖАЈ"/>
      <sheetName val="Kadar.ode."/>
      <sheetName val="Kadar.dne.bol.dij."/>
      <sheetName val="Kadar.zaj.med.del."/>
      <sheetName val="Kadar.nem."/>
      <sheetName val="Kadar.zbirno "/>
      <sheetName val="Kapaciteti i korišćenje"/>
      <sheetName val="Pratioci"/>
      <sheetName val="Dnevne.bolnice"/>
      <sheetName val="Neonatologija"/>
      <sheetName val="usluge_prema_OS"/>
      <sheetName val="Zbirna(Pivot)"/>
      <sheetName val="Operacije"/>
      <sheetName val="DSG"/>
      <sheetName val="Dijalize"/>
      <sheetName val="Krv"/>
      <sheetName val="Lekovi"/>
      <sheetName val="Implantati"/>
      <sheetName val="Sanitet.mat"/>
      <sheetName val="Reagensi"/>
      <sheetName val="Liste.čekanja"/>
    </sheetNames>
    <sheetDataSet>
      <sheetData sheetId="0" refreshError="1"/>
      <sheetData sheetId="1" refreshError="1">
        <row r="1">
          <cell r="C1" t="str">
            <v>Унети назив здравствене установе</v>
          </cell>
        </row>
        <row r="2">
          <cell r="C2" t="str">
            <v>Унети матични број здравствене установе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ndjelija Neskovic" refreshedDate="45743.329230671297" createdVersion="6" refreshedVersion="5" minRefreshableVersion="3" recordCount="3596">
  <cacheSource type="worksheet">
    <worksheetSource ref="A6:J1048576" sheet="usluge_prema_OS"/>
  </cacheSource>
  <cacheFields count="10">
    <cacheField name="Организациона једицина" numFmtId="0">
      <sharedItems containsBlank="1" containsMixedTypes="1" containsNumber="1" containsInteger="1" minValue="192" maxValue="5326616"/>
    </cacheField>
    <cacheField name="Категорија" numFmtId="0">
      <sharedItems containsBlank="1" containsMixedTypes="1" containsNumber="1" containsInteger="1" minValue="21333" maxValue="21333"/>
    </cacheField>
    <cacheField name="Шифра" numFmtId="0">
      <sharedItems containsBlank="1" containsMixedTypes="1" containsNumber="1" containsInteger="1" minValue="9134" maxValue="909020708" count="2415">
        <m/>
        <s v="000001"/>
        <s v="000002"/>
        <s v="000003"/>
        <s v="000004"/>
        <s v="000005"/>
        <s v="000006"/>
        <s v="000008"/>
        <s v="35500-00"/>
        <s v="090061"/>
        <s v="090063"/>
        <s v="090084"/>
        <s v="090086"/>
        <s v="600001"/>
        <s v="600002"/>
        <s v="280005"/>
        <s v="280006"/>
        <s v="280007"/>
        <s v="280008"/>
        <s v="009177"/>
        <s v="009178"/>
        <s v="13109-00"/>
        <s v="13109-01"/>
        <s v="13110-00"/>
        <s v="30023-00"/>
        <s v="30023-01"/>
        <s v="30029-00"/>
        <s v="30068-00"/>
        <s v="30075-00"/>
        <s v="30075-37"/>
        <s v="30094-10"/>
        <s v="30224-01"/>
        <s v="30296-01"/>
        <s v="30297-02"/>
        <s v="30300-00"/>
        <s v="30306-01"/>
        <s v="30310-00"/>
        <s v="30315-00"/>
        <s v="30315-01"/>
        <s v="30329-00"/>
        <s v="30332-00"/>
        <s v="30373-00"/>
        <s v="30375-02"/>
        <s v="30375-03"/>
        <s v="30375-04"/>
        <s v="30375-07"/>
        <s v="30375-10"/>
        <s v="30375-13"/>
        <s v="30375-24"/>
        <s v="30375-25"/>
        <s v="30375-26"/>
        <s v="30375-28"/>
        <s v="30375-29"/>
        <s v="30378-00"/>
        <s v="30382-00"/>
        <s v="30390-00"/>
        <s v="30393-00"/>
        <s v="30394-00"/>
        <s v="30394-01"/>
        <s v="30396-00"/>
        <s v="30403-00"/>
        <s v="30403-01"/>
        <s v="30403-03"/>
        <s v="30405-01"/>
        <s v="30406-00"/>
        <s v="30411-00"/>
        <s v="30414-00"/>
        <s v="30415-00"/>
        <s v="30421-00"/>
        <s v="30431-00"/>
        <s v="30439-00"/>
        <s v="30443-00"/>
        <s v="30445-00"/>
        <s v="30446-00"/>
        <s v="30454-00"/>
        <s v="30454-01"/>
        <s v="30455-00"/>
        <s v="30458-04"/>
        <s v="30460-03"/>
        <s v="30460-04"/>
        <s v="30460-05"/>
        <s v="30460-07"/>
        <s v="30472-01"/>
        <s v="30481-00 "/>
        <s v="30503-02"/>
        <s v="30515-00"/>
        <s v="30515-01"/>
        <s v="30515-02"/>
        <s v="30518-01"/>
        <s v="30521-00"/>
        <s v="30523-00"/>
        <s v="30562-00"/>
        <s v="30562-01"/>
        <s v="30562-02"/>
        <s v="30562-03"/>
        <s v="30563-02"/>
        <s v="30565-00"/>
        <s v="30566-00"/>
        <s v="30571-00"/>
        <s v="30572-00"/>
        <s v="30580-00"/>
        <s v="30581-01"/>
        <s v="30583-00"/>
        <s v="30584-00"/>
        <s v="30587-00"/>
        <s v="30589-00"/>
        <s v="30593-00"/>
        <s v="30593-01"/>
        <s v="30597-00"/>
        <s v="30609-02"/>
        <s v="30609-03"/>
        <s v="30614-00"/>
        <s v="30614-02"/>
        <s v="30614-03"/>
        <s v="30615-00"/>
        <s v="30617-00"/>
        <s v="30617-01"/>
        <s v="30617-02"/>
        <s v="30631-00"/>
        <s v="30641-00"/>
        <s v="30676-01"/>
        <s v="31230-02"/>
        <s v="31230-05"/>
        <s v="31423-00"/>
        <s v="31423-01"/>
        <s v="31462-00"/>
        <s v="31500-00"/>
        <s v="31518-00"/>
        <s v="31557-00"/>
        <s v="32000-00"/>
        <s v="32000-01"/>
        <s v="32003-00"/>
        <s v="32003-01"/>
        <s v="32004-00"/>
        <s v="32005-00"/>
        <s v="32005-01"/>
        <s v="32006-00"/>
        <s v="32006-01"/>
        <s v="32009-00"/>
        <s v="32012-00"/>
        <s v="32015-00"/>
        <s v="32024-00"/>
        <s v="32025-00"/>
        <s v="32026-00"/>
        <s v="32028-00"/>
        <s v="32030-00"/>
        <s v="32033-00"/>
        <s v="32039-00"/>
        <s v="32105-00"/>
        <s v="32138-00"/>
        <s v="32142-01"/>
        <s v="32159-00"/>
        <s v="32159-01"/>
        <s v="32159-02"/>
        <s v="32166-00"/>
        <s v="32174-02"/>
        <s v="32504-01"/>
        <s v="32507-00"/>
        <s v="32508-00"/>
        <s v="32508-01"/>
        <s v="32708-00"/>
        <s v="32708-01"/>
        <s v="32712-01"/>
        <s v="32751-00"/>
        <s v="32751-01"/>
        <s v="32763-16"/>
        <s v="33070-00"/>
        <s v="33115-00"/>
        <s v="33118-00"/>
        <s v="33121-00"/>
        <s v="33142-00"/>
        <s v="33521-00"/>
        <s v="33548-02"/>
        <s v="33554-00"/>
        <s v="33803-02"/>
        <s v="33806-01"/>
        <s v="33806-02"/>
        <s v="33806-03"/>
        <s v="33806-08"/>
        <s v="33806-09"/>
        <s v="33806-10"/>
        <s v="33806-11"/>
        <s v="33806-12"/>
        <s v="33815-04"/>
        <s v="33836-05"/>
        <s v="34106-00"/>
        <s v="34106-06"/>
        <s v="34106-16"/>
        <s v="34106-19"/>
        <s v="34121-00"/>
        <s v="34121-01"/>
        <s v="34130-00"/>
        <s v="34175-00"/>
        <s v="34500-00"/>
        <s v="34500-01"/>
        <s v="34509-01"/>
        <s v="34512-01"/>
        <s v="34515-00"/>
        <s v="34518-01"/>
        <s v="34528-02"/>
        <s v="34530-04"/>
        <s v="34530-05"/>
        <s v="34530-06"/>
        <s v="35360-01"/>
        <s v="36516-01"/>
        <s v="36561-00"/>
        <s v="37000-00"/>
        <s v="37000-01"/>
        <s v="37008-01"/>
        <s v="37011-00"/>
        <s v="38448-02"/>
        <s v="43816-02"/>
        <s v="44338-00"/>
        <s v="44358-00"/>
        <s v="44364-01"/>
        <s v="44367-00"/>
        <s v="44367-02"/>
        <s v="44370-00"/>
        <s v="44376-00"/>
        <s v="46465-00"/>
        <s v="90229-00"/>
        <s v="90319-00"/>
        <s v="90329-02"/>
        <s v="90331-00"/>
        <s v="90342-02"/>
        <s v="90376-00"/>
        <s v="90376-01"/>
        <s v="90571-00"/>
        <s v="96189-00"/>
        <s v="32742-00"/>
        <s v="33518-00"/>
        <s v="92088-00"/>
        <s v="30614-01"/>
        <s v="35596-03"/>
        <s v="33815-05"/>
        <s v="33833-03"/>
        <s v="46495-00"/>
        <s v="90307-00"/>
        <s v="30375-09"/>
        <s v="30392-00"/>
        <s v="32739-00"/>
        <s v="35713-04"/>
        <s v="43807-00"/>
        <s v="32763-18"/>
        <s v="33139-00"/>
        <s v="33839-03"/>
        <s v="34106-01"/>
        <s v="34124-00"/>
        <s v="90363-01"/>
        <s v="30375-18"/>
        <s v="30416-00"/>
        <s v="30644-07"/>
        <s v="34512-00"/>
        <s v="35638-04"/>
        <s v="90443-00"/>
        <s v="30195-00"/>
        <s v="30375-01"/>
        <s v="30434-00"/>
        <s v="46480-00"/>
        <s v="90341-00"/>
        <s v="33815-10"/>
        <s v="90175-02"/>
        <s v="90310-00"/>
        <s v="30440-01"/>
        <s v="33163-00"/>
        <s v="33818-01"/>
        <s v="33818-04"/>
        <s v="33818-10"/>
        <s v="90216-01"/>
        <s v="90338-00"/>
        <s v="32708-02"/>
        <s v="35557-00"/>
        <s v="92090-00"/>
        <s v="31245-00"/>
        <s v="33815-01"/>
        <s v="90954-00"/>
        <s v="30293-00"/>
        <s v="30405-03"/>
        <s v="35637-06"/>
        <s v="36500-01"/>
        <s v="37300-00"/>
        <s v="90323-00"/>
        <s v="30107-00"/>
        <s v="30107-01"/>
        <s v="30114-00"/>
        <s v="31350-00"/>
        <s v="46348-00"/>
        <s v="46441-00"/>
        <s v="46494-00"/>
        <s v="46495-01"/>
        <s v="47051-00"/>
        <s v="47366-02"/>
        <s v="47384-03"/>
        <s v="47399-01"/>
        <s v="47429-01"/>
        <s v="47450-01"/>
        <s v="47516-00"/>
        <s v="47522-00"/>
        <s v="47528-01"/>
        <s v="47531-00"/>
        <s v="47549-01"/>
        <s v="47566-01"/>
        <s v="47585-00"/>
        <s v="47600-01"/>
        <s v="47603-01"/>
        <s v="47639-01"/>
        <s v="47927-00"/>
        <s v="47930-00"/>
        <s v="47930-01"/>
        <s v="47933-01"/>
        <s v="47933-02"/>
        <s v="49315-00"/>
        <s v="49318-00"/>
        <s v="49324-00"/>
        <s v="49327-00"/>
        <s v="49346-00"/>
        <s v="49518-00"/>
        <s v="49527-00"/>
        <s v="49542-01"/>
        <s v="49557-00"/>
        <s v="49560-03"/>
        <s v="49800-00"/>
        <s v="49833-00"/>
        <s v="49836-00"/>
        <s v="90531-00"/>
        <s v="49718-01"/>
        <s v="48403-00"/>
        <s v="47954-00"/>
        <s v="49503-03"/>
        <s v="47066-01"/>
        <s v="90603-09"/>
        <s v="45500-00"/>
        <s v="47528-00"/>
        <s v="49517-00"/>
        <s v="30075-10"/>
        <s v="30223-01"/>
        <s v="30224-02"/>
        <s v="30330-00"/>
        <s v="30635-00"/>
        <s v="30641-01"/>
        <s v="30653-00"/>
        <s v="35523-00"/>
        <s v="35599-00"/>
        <s v="36522-01"/>
        <s v="36528-01"/>
        <s v="36531-01"/>
        <s v="36540-00"/>
        <s v="36546-00"/>
        <s v="36549-00"/>
        <s v="36564-01"/>
        <s v="36579-01"/>
        <s v="36585-01"/>
        <s v="36585-03"/>
        <s v="36600-02"/>
        <s v="36624-00"/>
        <s v="36652-00"/>
        <s v="36652-01"/>
        <s v="36654-02"/>
        <s v="36656-00"/>
        <s v="36656-01"/>
        <s v="36803-02"/>
        <s v="36815-00"/>
        <s v="36818-00"/>
        <s v="36821-00"/>
        <s v="36821-01"/>
        <s v="36821-03"/>
        <s v="36824-00"/>
        <s v="36824-01"/>
        <s v="36833-01"/>
        <s v="36836-00"/>
        <s v="36840-02"/>
        <s v="36842-00"/>
        <s v="36845-04"/>
        <s v="36845-05"/>
        <s v="36845-07"/>
        <s v="36854-02"/>
        <s v="36857-00"/>
        <s v="36863-00"/>
        <s v="37008-03"/>
        <s v="37014-00"/>
        <s v="37020-01"/>
        <s v="37200-03"/>
        <s v="37200-04"/>
        <s v="37203-00"/>
        <s v="37209-00"/>
        <s v="37210-00"/>
        <s v="37211-00"/>
        <s v="37212-00"/>
        <s v="37215-00"/>
        <s v="37219-00"/>
        <s v="37315-00"/>
        <s v="37321-00"/>
        <s v="37324-01"/>
        <s v="37327-00"/>
        <s v="37330-01"/>
        <s v="37438-00"/>
        <s v="37604-00"/>
        <s v="37444-01"/>
        <s v="35596-01"/>
        <s v="37604-01"/>
        <s v="32177-00"/>
        <s v="33811-00"/>
        <s v="90282-00"/>
        <s v="30520-00"/>
        <s v="36543-00"/>
        <s v="90956-00"/>
        <s v="36579-03"/>
        <s v="36609-00"/>
        <s v="42551-00"/>
        <s v="42551-01"/>
        <s v="42566-00"/>
        <s v="42575-00"/>
        <s v="42608-00"/>
        <s v="42641-01"/>
        <s v="42686-00"/>
        <s v="42698-00"/>
        <s v="42698-01"/>
        <s v="42698-02"/>
        <s v="42698-03"/>
        <s v="42701-00"/>
        <s v="42701-01"/>
        <s v="42702-02"/>
        <s v="42702-04"/>
        <s v="42702-06"/>
        <s v="42703-00"/>
        <s v="42704-00"/>
        <s v="42704-01"/>
        <s v="42707-00"/>
        <s v="42710-00"/>
        <s v="42713-00"/>
        <s v="42719-01"/>
        <s v="42719-02"/>
        <s v="42722-01"/>
        <s v="42725-00"/>
        <s v="42731-01"/>
        <s v="42740-02"/>
        <s v="42743-00"/>
        <s v="42746-04"/>
        <s v="42749-00"/>
        <s v="42761-01"/>
        <s v="42770-00"/>
        <s v="42773-01"/>
        <s v="42776-00"/>
        <s v="42779-00"/>
        <s v="42809-00"/>
        <s v="42809-01"/>
        <s v="42815-00"/>
        <s v="42857-00"/>
        <s v="42857-01"/>
        <s v="42863-00"/>
        <s v="45617-00"/>
        <s v="45623-01"/>
        <s v="45626-00"/>
        <s v="90067-00"/>
        <s v="90072-00"/>
        <s v="90076-00"/>
        <s v="90076-02"/>
        <s v="90077-00"/>
        <s v="90078-00"/>
        <s v="90085-00"/>
        <s v="42764-00"/>
        <s v="42644-03"/>
        <s v="42764-03"/>
        <s v="42764-04"/>
        <s v="42551-02"/>
        <s v="42650-00"/>
        <s v="42702-01"/>
        <s v="45624-02"/>
        <s v="42719-00"/>
        <s v="42702-03"/>
        <s v="42702-08"/>
        <s v="42740-01"/>
        <s v="45623-03"/>
        <s v="45671-01"/>
        <s v="009179"/>
        <s v="30075-22"/>
        <s v="30253-00"/>
        <s v="30278-00"/>
        <s v="30278-02"/>
        <s v="30313-00"/>
        <s v="30314-00"/>
        <s v="31230-01"/>
        <s v="31435-00"/>
        <s v="41527-00"/>
        <s v="41545-00"/>
        <s v="41557-01"/>
        <s v="41608-01"/>
        <s v="41629-00"/>
        <s v="41632-00"/>
        <s v="41632-01"/>
        <s v="41635-00"/>
        <s v="41668-00"/>
        <s v="41671-02"/>
        <s v="41671-03"/>
        <s v="41674-00"/>
        <s v="41686-00"/>
        <s v="41689-00"/>
        <s v="41692-00"/>
        <s v="41692-01"/>
        <s v="41716-01"/>
        <s v="41716-02"/>
        <s v="41716-03"/>
        <s v="41728-00"/>
        <s v="41737-02"/>
        <s v="41737-03"/>
        <s v="41737-06"/>
        <s v="41743-00"/>
        <s v="41789-00"/>
        <s v="41789-01"/>
        <s v="41797-00"/>
        <s v="41801-00"/>
        <s v="41810-00"/>
        <s v="41834-00"/>
        <s v="41837-00"/>
        <s v="41852-00"/>
        <s v="41861-00"/>
        <s v="41864-00"/>
        <s v="41876-01"/>
        <s v="41881-00"/>
        <s v="41881-01"/>
        <s v="41881-02"/>
        <s v="41885-00"/>
        <s v="41905-03"/>
        <s v="45632-00"/>
        <s v="45635-00"/>
        <s v="45659-00"/>
        <s v="45665-02"/>
        <s v="47738-00"/>
        <s v="90135-00"/>
        <s v="90138-00"/>
        <s v="90143-02"/>
        <s v="90146-00"/>
        <s v="90147-00"/>
        <s v="90149-00"/>
        <s v="41551-00"/>
        <s v="41533-00"/>
        <s v="41737-04"/>
        <s v="41752-03"/>
        <s v="45605-01"/>
        <s v="41737-05"/>
        <s v="41813-01"/>
        <s v="41566-01"/>
        <s v="30168-00"/>
        <s v="30317-00"/>
        <s v="41752-00"/>
        <s v="45206-03"/>
        <s v="31205-00"/>
        <s v="31230-00"/>
        <s v="45033-06"/>
        <s v="45045-01"/>
        <s v="30266-00"/>
        <s v="31230-03"/>
        <s v="41512-00"/>
        <s v="41879-03"/>
        <s v="43852-00"/>
        <s v="90136-00"/>
        <s v="30266-01"/>
        <s v="45206-01"/>
        <s v="16511-00"/>
        <s v="16520-00"/>
        <s v="16520-02"/>
        <s v="16520-03"/>
        <s v="16564-00"/>
        <s v="16573-00"/>
        <s v="35568-00"/>
        <s v="35570-00"/>
        <s v="35571-00"/>
        <s v="35573-00"/>
        <s v="35608-00"/>
        <s v="35608-01"/>
        <s v="35618-00"/>
        <s v="35618-04"/>
        <s v="35623-00"/>
        <s v="35630-00"/>
        <s v="35633-01"/>
        <s v="35637-08"/>
        <s v="35638-02"/>
        <s v="35638-03"/>
        <s v="35638-05"/>
        <s v="35638-07"/>
        <s v="35638-09"/>
        <s v="35638-10"/>
        <s v="35638-11"/>
        <s v="35638-12"/>
        <s v="35647-00"/>
        <s v="35649-01"/>
        <s v="35649-03"/>
        <s v="35653-00"/>
        <s v="35653-01"/>
        <s v="35653-04"/>
        <s v="35657-00"/>
        <s v="35673-02"/>
        <s v="35677-05"/>
        <s v="35678-01"/>
        <s v="35680-01"/>
        <s v="35688-02"/>
        <s v="35703-00"/>
        <s v="35713-03"/>
        <s v="35713-07"/>
        <s v="35713-09"/>
        <s v="35713-11"/>
        <s v="35717-00"/>
        <s v="35717-04"/>
        <s v="35753-02"/>
        <s v="45515-00"/>
        <s v="45518-00"/>
        <s v="90440-00"/>
        <s v="90448-01"/>
        <s v="90449-00"/>
        <s v="90472-00"/>
        <s v="90479-00"/>
        <s v="90481-00"/>
        <s v="30375-08"/>
        <s v="35688-00"/>
        <s v="90448-02"/>
        <s v="35688-03"/>
        <s v="35677-00"/>
        <s v="90435-00"/>
        <s v="35723-01"/>
        <s v="35726-01"/>
        <s v="90441-00"/>
        <s v="35670-00"/>
        <s v="009183"/>
        <s v="11610-00"/>
        <s v="11700-00"/>
        <s v="11921-00"/>
        <s v="13104-00"/>
        <s v="13839-00"/>
        <s v="13842-00"/>
        <s v="14212-00"/>
        <s v="30055-00"/>
        <s v="36800-00"/>
        <s v="36800-01"/>
        <s v="55036-00"/>
        <s v="55038-00"/>
        <s v="55238-01"/>
        <s v="55244-01"/>
        <s v="55248-01"/>
        <s v="55252-01"/>
        <s v="55274-00"/>
        <s v="55292-00"/>
        <s v="55292-01"/>
        <s v="90220-00"/>
        <s v="90353-00"/>
        <s v="92001-00"/>
        <s v="92044-00"/>
        <s v="92052-00"/>
        <s v="92058-01"/>
        <s v="92100-00"/>
        <s v="96020-00"/>
        <s v="96021-00"/>
        <s v="96066-00"/>
        <s v="96067-00"/>
        <s v="96076-00"/>
        <s v="96157-00"/>
        <s v="96171-00"/>
        <s v="96197-09"/>
        <s v="96199-00"/>
        <s v="96199-01"/>
        <s v="96199-02"/>
        <s v="96199-06"/>
        <s v="96199-07"/>
        <s v="96199-08"/>
        <s v="96199-09"/>
        <s v="96200-01"/>
        <s v="96200-06"/>
        <s v="96200-09"/>
        <s v="96203-00"/>
        <s v="96203-02"/>
        <s v="96203-09"/>
        <s v="96205-09"/>
        <s v="L000026"/>
        <s v="L000349"/>
        <s v="L010421"/>
        <s v="L020404"/>
        <s v="U8185824"/>
        <s v="22007-00"/>
        <n v="55036001"/>
        <s v="13939-02"/>
        <s v="270101"/>
        <s v="30409-00"/>
        <s v="32171-00"/>
        <s v="600349"/>
        <s v="92036-00"/>
        <s v="92118-00"/>
        <s v="96027-00"/>
        <s v="96098-00"/>
        <s v="96197-03"/>
        <s v="96199-03"/>
        <s v="96202-03"/>
        <s v="96202-09"/>
        <s v="96203-03"/>
        <s v="L000034"/>
        <s v="11830-00"/>
        <s v="30075-12"/>
        <s v="30075-13"/>
        <s v="30075-14"/>
        <s v="30473-01"/>
        <s v="30473-05"/>
        <s v="30473-06"/>
        <s v="30473-08"/>
        <s v="30476-02"/>
        <s v="30478-04"/>
        <s v="30478-06"/>
        <s v="30478-07"/>
        <s v="30478-14"/>
        <s v="30478-16"/>
        <s v="30478-17"/>
        <s v="30478-18"/>
        <s v="30478-21"/>
        <s v="30484-00"/>
        <s v="30485-01"/>
        <s v="30487-00"/>
        <s v="30668-00"/>
        <s v="32075-00"/>
        <s v="32075-01"/>
        <s v="32090-02"/>
        <s v="32093-00"/>
        <s v="32135-00"/>
        <s v="90296-00"/>
        <s v="90297-02"/>
        <s v="90308-00"/>
        <s v="32094-00"/>
        <s v="30473-04"/>
        <s v="U3047361"/>
        <s v="30473-02"/>
        <s v="30478-00"/>
        <s v="030094"/>
        <s v="030096"/>
        <s v="030098"/>
        <s v="030102"/>
        <s v="030104"/>
        <s v="030106"/>
        <s v="030108"/>
        <s v="030114"/>
        <s v="030120"/>
        <s v="030122"/>
        <s v="030124"/>
        <s v="030126"/>
        <s v="030128"/>
        <s v="030130"/>
        <s v="12306-00"/>
        <s v="55032-00"/>
        <s v="92043-00"/>
        <s v="92077-00"/>
        <s v="92101-00"/>
        <s v="92195-00"/>
        <s v="95550-14"/>
        <s v="96022-00"/>
        <s v="96200-02"/>
        <s v="96203-01"/>
        <s v="U8185819"/>
        <s v="11600-02"/>
        <s v="11600-03"/>
        <s v="11709-00"/>
        <s v="11712-00"/>
        <s v="11713-00"/>
        <s v="11718-00"/>
        <s v="11721-03"/>
        <s v="11722-00"/>
        <s v="11727-00"/>
        <s v="13400-00"/>
        <s v="13815-00"/>
        <s v="13818-00"/>
        <s v="13882-00"/>
        <s v="13882-01"/>
        <s v="13882-02"/>
        <s v="18254-00"/>
        <s v="18262-01"/>
        <s v="18266-01"/>
        <s v="22007-01"/>
        <s v="34524-00"/>
        <s v="38215-00"/>
        <s v="38256-01"/>
        <s v="38285-00"/>
        <s v="38286-00"/>
        <s v="38300-00"/>
        <s v="38303-00"/>
        <s v="38306-00"/>
        <s v="38306-01"/>
        <s v="38306-02"/>
        <s v="38312-00"/>
        <s v="38312-01"/>
        <s v="38350-00"/>
        <s v="38353-00"/>
        <s v="38353-01"/>
        <s v="38353-02"/>
        <s v="38359-00"/>
        <s v="38368-00"/>
        <s v="38368-01"/>
        <s v="38368-03"/>
        <s v="38368-04"/>
        <s v="38390-01"/>
        <s v="38390-02"/>
        <s v="38393-00"/>
        <s v="38393-01"/>
        <s v="55113-00"/>
        <s v="55118-00"/>
        <s v="55276-00"/>
        <s v="55278-00"/>
        <s v="59718-00"/>
        <s v="90203-06"/>
        <s v="90203-08"/>
        <s v="90219-00"/>
        <s v="92037-00"/>
        <s v="92053-00"/>
        <s v="92055-00"/>
        <s v="92056-00"/>
        <s v="92209-00"/>
        <s v="92209-01"/>
        <s v="92209-02"/>
        <s v="92513-10"/>
        <s v="92515-29"/>
        <s v="92515-30"/>
        <s v="95550-00"/>
        <s v="96018-00"/>
        <s v="96026-00"/>
        <s v="96090-00"/>
        <s v="96095-00"/>
        <s v="96196-09"/>
        <s v="96199-04"/>
        <s v="96200-03"/>
        <s v="96200-08"/>
        <s v="96203-04"/>
        <s v="96203-06"/>
        <s v="96203-07"/>
        <s v="96203-08"/>
        <s v="96209-01"/>
        <s v="L020412"/>
        <s v="96200-04"/>
        <s v="38368-02"/>
        <s v="039336"/>
        <s v="039340"/>
        <s v="039342"/>
        <s v="039348"/>
        <s v="039350"/>
        <s v="039352"/>
        <s v="039354"/>
        <s v="039356"/>
        <s v="039378"/>
        <s v="039382"/>
        <s v="11000-00"/>
        <s v="11012-00"/>
        <s v="11015-00"/>
        <s v="11015-01"/>
        <s v="11018-00"/>
        <s v="11018-01"/>
        <s v="11021-01"/>
        <s v="11024-00"/>
        <s v="11027-00"/>
        <s v="11333-00"/>
        <s v="11336-00"/>
        <s v="39000-00"/>
        <s v="92015-00"/>
        <s v="96008-00"/>
        <s v="96009-00"/>
        <s v="96010-00"/>
        <s v="96019-00"/>
        <s v="96024-00"/>
        <s v="96051-00"/>
        <s v="96163-00"/>
        <s v="96164-00"/>
        <s v="96166-00"/>
        <s v="96197-02"/>
        <s v="96197-07"/>
        <s v="U8183204"/>
        <s v="U8183205"/>
        <s v="U8183211"/>
        <s v="U8183233"/>
        <s v="U8183235"/>
        <s v="U8183239"/>
        <s v="U8183240"/>
        <s v="U8183241"/>
        <s v="U8183242"/>
        <s v="U8183243"/>
        <s v="U8183244"/>
        <s v="U8183251"/>
        <s v="U8183252"/>
        <s v="U8183273"/>
        <s v="U8183274"/>
        <s v="U8183603"/>
        <s v="U8183805"/>
        <s v="U8184504"/>
        <s v="U8184505"/>
        <s v="U8184506"/>
        <s v="039338"/>
        <s v="11614-00"/>
        <s v="96197-04"/>
        <s v="92148-00"/>
        <s v="38800-00"/>
        <s v="38803-00"/>
        <s v="96023-00"/>
        <s v="96037-00"/>
        <s v="96075-00"/>
        <s v="96089-00"/>
        <s v="13757-00"/>
        <s v="30075-17"/>
        <s v="30084-00"/>
        <s v="30087-00"/>
        <s v="92119-00"/>
        <s v="96072-00"/>
        <s v="96197-00"/>
        <s v="96200-00"/>
        <s v="L014209"/>
        <n v="260105"/>
        <n v="310052"/>
        <n v="600349"/>
        <s v="11503-01"/>
        <s v="11503-04"/>
        <s v="11503-11"/>
        <s v="11503-12"/>
        <s v="11503-13"/>
        <s v="11503-17"/>
        <s v="11506-00"/>
        <s v="12000-00"/>
        <s v="34533-00"/>
        <s v="41889-01"/>
        <s v="41892-00"/>
        <s v="41898-00"/>
        <s v="41898-01"/>
        <s v="92204-00"/>
        <s v="92513-20"/>
        <s v="92513-29"/>
        <s v="92513-39"/>
        <s v="L000018"/>
        <s v="L000075"/>
        <s v="L000570"/>
        <s v="L000588"/>
        <s v="L000661"/>
        <s v="L000703"/>
        <s v="L000711"/>
        <s v="L001859"/>
        <s v="U8184900"/>
        <s v="U8184901"/>
        <s v="U8186404"/>
        <s v="U9217901"/>
        <s v="U9217902"/>
        <s v="96096-00"/>
        <s v="96097-00"/>
        <s v="96205-02"/>
        <s v="96206-09"/>
        <n v="130220"/>
        <s v="130222"/>
        <s v="14050-00"/>
        <s v="14050-02"/>
        <s v="14053-00"/>
        <s v="14053-01"/>
        <s v="14053-02"/>
        <s v="30061-00"/>
        <s v="30071-00"/>
        <s v="30189-00"/>
        <s v="30189-01"/>
        <s v="30192-00"/>
        <s v="30195-01"/>
        <s v="30195-04"/>
        <s v="30195-05"/>
        <s v="90406-00"/>
        <s v="97013-00"/>
        <s v="U8182000"/>
        <s v="U8182001"/>
        <s v="U8182002"/>
        <s v="U8188000"/>
        <s v="009161"/>
        <s v="009214"/>
        <s v="13815-01"/>
        <s v="30026-00"/>
        <s v="30058-01"/>
        <s v="30064-00"/>
        <s v="30075-01"/>
        <s v="30075-16"/>
        <s v="30216-00"/>
        <s v="30223-00"/>
        <s v="30223-02"/>
        <s v="30223-03"/>
        <s v="30676-00"/>
        <s v="31230-04"/>
        <s v="31235-00"/>
        <s v="31235-01"/>
        <s v="31235-02"/>
        <s v="31235-03"/>
        <s v="31235-04"/>
        <s v="32132-00"/>
        <s v="32174-01"/>
        <s v="32500-01"/>
        <s v="38806-00"/>
        <s v="46516-01"/>
        <s v="47906-00"/>
        <s v="47906-01"/>
        <s v="47915-00"/>
        <s v="47916-00"/>
        <s v="59970-00"/>
        <s v="90179-06"/>
        <s v="90376-02"/>
        <s v="90665-00"/>
        <s v="92046-00"/>
        <s v="92128-00"/>
        <s v="92141-00"/>
        <s v="92513-19"/>
        <s v="92518-01"/>
        <s v="96092-00"/>
        <s v="96202-07"/>
        <s v="L027862"/>
        <s v="U8185900"/>
        <s v="31551-00"/>
        <s v="96205-00"/>
        <s v="30216-01"/>
        <s v="46498-00"/>
        <s v="46500-00"/>
        <s v="46525-00"/>
        <s v="47009-00"/>
        <s v="47042-00"/>
        <s v="47048-00"/>
        <s v="47336-00"/>
        <s v="47360-00"/>
        <s v="47378-00"/>
        <s v="47423-00"/>
        <s v="47444-00"/>
        <s v="47483-00"/>
        <s v="47552-00"/>
        <s v="47561-00"/>
        <s v="47564-00"/>
        <s v="47579-00"/>
        <s v="47594-00"/>
        <s v="47597-00"/>
        <s v="47606-00"/>
        <s v="47633-00"/>
        <s v="47927-01"/>
        <s v="47948-00"/>
        <s v="49558-00"/>
        <s v="49851-01"/>
        <s v="50124-00"/>
        <s v="50124-01"/>
        <s v="90016-00"/>
        <s v="90020-00"/>
        <s v="90545-00"/>
        <s v="90563-00"/>
        <s v="90568-02"/>
        <s v="90686-01"/>
        <s v="92200-00"/>
        <s v="96091-00"/>
        <s v="96186-00"/>
        <s v="47566-00"/>
        <s v="47516-01"/>
        <s v="47600-00"/>
        <s v="47387-00"/>
        <s v="36800-03"/>
        <s v="36812-00"/>
        <s v="37303-00"/>
        <s v="55084-00"/>
        <s v="58715-00"/>
        <s v="90661-00"/>
        <s v="96201-00"/>
        <s v="55048-00"/>
        <s v="009160"/>
        <s v="36605-00"/>
        <s v="11919-00"/>
        <s v="11212-00"/>
        <s v="009251"/>
        <s v="11215-00"/>
        <s v="11218-00"/>
        <s v="11221-00"/>
        <s v="30052-01"/>
        <s v="30061-02"/>
        <s v="30061-04"/>
        <s v="42503-00"/>
        <s v="42596-00"/>
        <s v="42617-00"/>
        <s v="42632-02"/>
        <s v="42668-00"/>
        <s v="42740-00"/>
        <s v="42824-01"/>
        <s v="45587-01"/>
        <s v="55030-00"/>
        <s v="90084-00"/>
        <s v="90086-00"/>
        <s v="90089-00"/>
        <s v="92025-00"/>
        <s v="96038-00"/>
        <s v="96042-00"/>
        <s v="96043-00"/>
        <s v="96156-00"/>
        <s v="U8183200"/>
        <s v="U8183201"/>
        <s v="U8183202"/>
        <s v="U8183207"/>
        <s v="U8183220"/>
        <s v="U8183221"/>
        <s v="U8183222"/>
        <s v="U8183223"/>
        <s v="U8183224"/>
        <s v="U8183225"/>
        <s v="U8183227"/>
        <s v="U8183230"/>
        <s v="U8183231"/>
        <s v="U8183236"/>
        <s v="U8183237"/>
        <s v="U8183238"/>
        <s v="U8183245"/>
        <s v="U8183246"/>
        <s v="U8183247"/>
        <s v="U8183248"/>
        <s v="U8183249"/>
        <s v="U8183250"/>
        <s v="U8183260"/>
        <s v="U8183261"/>
        <s v="U8183262"/>
        <s v="U8183263"/>
        <s v="U8183264"/>
        <s v="U8183265"/>
        <s v="U8183266"/>
        <s v="U8183267"/>
        <s v="U8183268"/>
        <s v="U8183269"/>
        <s v="U8183270"/>
        <s v="U8183271"/>
        <s v="U8183272"/>
        <s v="U8183278"/>
        <s v="U8183279"/>
        <s v="U8183280"/>
        <s v="U8183293"/>
        <s v="U8183342"/>
        <s v="U8183343"/>
        <s v="U8183502"/>
        <s v="92519-19"/>
        <s v="11224-00"/>
        <s v="42740-03"/>
        <s v="A59970-00"/>
        <s v="42740-04"/>
        <n v="130207"/>
        <s v="009159"/>
        <s v="009170"/>
        <s v="090009"/>
        <s v="11300-00"/>
        <s v="11312-00"/>
        <s v="11315-01"/>
        <s v="11324-00"/>
        <s v="11324-01"/>
        <s v="11332-00"/>
        <s v="11332-01"/>
        <s v="11332-02"/>
        <s v="11339-00"/>
        <s v="260076"/>
        <s v="30032-00"/>
        <s v="30052-00"/>
        <s v="30052-02"/>
        <s v="30052-03"/>
        <s v="30061-01"/>
        <s v="30075-19"/>
        <s v="30075-23"/>
        <s v="30075-24"/>
        <s v="30075-25"/>
        <s v="30075-26"/>
        <s v="41500-00"/>
        <s v="41509-00"/>
        <s v="41608-00"/>
        <s v="41611-00"/>
        <s v="41626-00"/>
        <s v="41626-01"/>
        <s v="41644-00"/>
        <s v="41647-00"/>
        <s v="41647-01"/>
        <s v="41650-00"/>
        <s v="41650-01"/>
        <s v="41653-00"/>
        <s v="41653-01"/>
        <s v="41656-00"/>
        <s v="41659-00"/>
        <s v="41677-00"/>
        <s v="41683-01"/>
        <s v="41704-00"/>
        <s v="41752-04"/>
        <s v="41761-00"/>
        <s v="41764-00"/>
        <s v="41764-01"/>
        <s v="41764-02"/>
        <s v="41764-03"/>
        <s v="41807-00"/>
        <s v="41816-00"/>
        <s v="41849-00"/>
        <s v="41855-00"/>
        <s v="45831-00"/>
        <s v="90111-00"/>
        <s v="90119-00"/>
        <s v="92027-00"/>
        <s v="92030-00"/>
        <s v="92031-00"/>
        <s v="92513-99"/>
        <s v="95550-05"/>
        <s v="95550-06"/>
        <s v="96001-00"/>
        <s v="96011-00"/>
        <s v="96012-00"/>
        <s v="96013-00"/>
        <s v="96014-00"/>
        <s v="96031-00"/>
        <s v="96032-00"/>
        <s v="96052-00"/>
        <s v="96053-00"/>
        <s v="96064-00"/>
        <s v="96068-00"/>
        <s v="96070-00"/>
        <s v="96071-00"/>
        <s v="96079-00"/>
        <s v="96101-00"/>
        <s v="96102-00"/>
        <s v="96110-00"/>
        <s v="96112-00"/>
        <s v="96113-00"/>
        <s v="96129-00"/>
        <s v="96130-00"/>
        <s v="96132-00"/>
        <s v="96134-00"/>
        <s v="96135-00"/>
        <s v="96136-00"/>
        <s v="96137-00"/>
        <s v="96140-00"/>
        <s v="96142-00"/>
        <s v="96145-00"/>
        <s v="96148-00"/>
        <s v="96169-00"/>
        <s v="96175-00"/>
        <s v="96184-00"/>
        <s v="97011-00"/>
        <s v="L008953"/>
        <s v="U8183335"/>
        <s v="U8183601"/>
        <s v="U8183802"/>
        <s v="U8183803"/>
        <s v="U8184502"/>
        <s v="U8187401"/>
        <s v="U8187403"/>
        <s v="U8187404"/>
        <s v="U8187405"/>
        <s v="U8187406"/>
        <s v="U8187407"/>
        <s v="U8187408"/>
        <s v="U8187409"/>
        <s v="U8187413"/>
        <s v="U8188704"/>
        <s v="U8188705"/>
        <s v="U8188706"/>
        <s v="U9011801"/>
        <s v="U9011802"/>
        <s v="U9601201"/>
        <s v="U9601202"/>
        <s v="U8188702"/>
        <s v="41755-00"/>
        <s v="92513-90"/>
        <s v="92519-99"/>
        <s v="92032-00"/>
        <s v="96206-02"/>
        <s v="90143-00"/>
        <s v="90575-00"/>
        <s v="009164"/>
        <s v="009134"/>
        <s v="009243"/>
        <s v="130207"/>
        <s v="13203-00"/>
        <s v="16512-00"/>
        <s v="16514-01"/>
        <s v="16571-00"/>
        <s v="16600-00"/>
        <s v="16603-00"/>
        <s v="16606-00"/>
        <s v="16621-00"/>
        <s v="22065-00"/>
        <s v="35503-00"/>
        <s v="35506-02"/>
        <s v="35507-00"/>
        <s v="35507-01"/>
        <s v="35513-00"/>
        <s v="35518-00"/>
        <s v="35520-00"/>
        <s v="35539-03"/>
        <s v="35608-02"/>
        <s v="35611-00"/>
        <s v="35614-00"/>
        <s v="35615-00"/>
        <s v="35620-00"/>
        <s v="35640-00"/>
        <s v="35640-01"/>
        <s v="35640-02"/>
        <s v="35640-03"/>
        <s v="35643-03"/>
        <s v="35759-00"/>
        <s v="55070-00"/>
        <s v="55076-00"/>
        <s v="55700-00"/>
        <s v="55700-01"/>
        <s v="55700-02"/>
        <s v="55729-01"/>
        <s v="55731-00"/>
        <s v="59712-00"/>
        <s v="90446-00"/>
        <s v="90460-00"/>
        <s v="90461-00"/>
        <s v="90462-00"/>
        <s v="90465-00"/>
        <s v="90465-01"/>
        <s v="90466-00"/>
        <s v="90466-01"/>
        <s v="90466-02"/>
        <s v="90467-00"/>
        <s v="90469-00"/>
        <s v="90469-01"/>
        <s v="90470-01"/>
        <s v="90470-03"/>
        <s v="90471-02"/>
        <s v="90482-00"/>
        <s v="90483-00"/>
        <s v="90952-00"/>
        <s v="92066-00"/>
        <s v="92104-00"/>
        <s v="92107-00"/>
        <s v="92109-00"/>
        <s v="92112-00"/>
        <s v="92114-00"/>
        <s v="92130-00"/>
        <s v="92173-00"/>
        <s v="L029454"/>
        <s v="92110-00"/>
        <s v="16501-00"/>
        <s v="90465-05"/>
        <s v="35506-00"/>
        <s v="16564-01"/>
        <s v="13300-00"/>
        <s v="13300-01"/>
        <s v="13300-02"/>
        <s v="13312-00"/>
        <s v="43948-00"/>
        <s v="55028-00"/>
        <s v="55816-00"/>
        <s v="90677-00"/>
        <s v="90908-00"/>
        <s v="92029-00"/>
        <s v="92145-00"/>
        <s v="92168-00"/>
        <s v="92176-00"/>
        <s v="92203-00"/>
        <s v="96209-07"/>
        <s v="96209-08"/>
        <s v="U9200101"/>
        <s v="13306-00"/>
        <s v="009245"/>
        <s v="L002766"/>
        <s v="L003780"/>
        <s v="L004879"/>
        <n v="310002"/>
        <n v="310003"/>
        <n v="310015"/>
        <n v="310016"/>
        <s v="090003"/>
        <s v="090042"/>
        <s v="95550-02"/>
        <s v="96073-00"/>
        <s v="96074-00"/>
        <s v="96086-00"/>
        <s v="96176-00"/>
        <s v="96182-00"/>
        <s v="96185-00"/>
        <s v="96085-00"/>
        <s v="11708-00"/>
        <s v="30010-00"/>
        <s v="37604-06"/>
        <s v="46522-00"/>
        <s v="47018-00"/>
        <s v="47036-00"/>
        <s v="47057-00"/>
        <s v="47063-00"/>
        <s v="47300-00"/>
        <s v="47303-00"/>
        <s v="47315-00"/>
        <s v="47339-00"/>
        <s v="47348-00"/>
        <s v="47354-00"/>
        <s v="47360-01"/>
        <s v="47363-00"/>
        <s v="47363-01"/>
        <s v="47378-01"/>
        <s v="47381-00"/>
        <s v="47385-00"/>
        <s v="47390-00"/>
        <s v="47396-00"/>
        <s v="47405-00"/>
        <s v="47426-00"/>
        <s v="47447-00"/>
        <s v="47453-00"/>
        <s v="47456-00"/>
        <s v="47462-00"/>
        <s v="47471-00"/>
        <s v="47543-00"/>
        <s v="47546-00"/>
        <s v="47555-00"/>
        <s v="47567-00"/>
        <s v="47576-00"/>
        <s v="47606-02"/>
        <s v="47612-06"/>
        <s v="47621-00"/>
        <s v="47627-00"/>
        <s v="47672-00"/>
        <s v="47900-00"/>
        <s v="47912-00"/>
        <s v="49557-01"/>
        <s v="49721-00"/>
        <s v="50352-00"/>
        <s v="90568-01"/>
        <s v="92071-00"/>
        <s v="92076-00"/>
        <s v="92162-00"/>
        <s v="009215"/>
        <s v="18216-00"/>
        <s v="34530-01"/>
        <s v="39133-01"/>
        <s v="41880-00"/>
        <s v="92035-01"/>
        <s v="92500-00"/>
        <s v="92500-02"/>
        <s v="92506-19"/>
        <s v="92507-10"/>
        <s v="92507-19"/>
        <s v="92507-20"/>
        <s v="92508-10"/>
        <s v="92508-19"/>
        <s v="92508-20"/>
        <s v="92508-29"/>
        <s v="92508-30"/>
        <s v="92508-39"/>
        <s v="92509-10"/>
        <s v="92509-19"/>
        <s v="92509-20"/>
        <s v="92509-29"/>
        <s v="92509-30"/>
        <s v="92509-39"/>
        <s v="92513-30"/>
        <s v="92514-10"/>
        <s v="92514-19"/>
        <s v="92514-20"/>
        <s v="92514-29"/>
        <s v="92514-30"/>
        <s v="92514-39"/>
        <s v="92514-40"/>
        <s v="92514-49"/>
        <s v="92514-50"/>
        <s v="92515-10"/>
        <s v="92515-19"/>
        <s v="92515-20"/>
        <s v="92515-39"/>
        <s v="92515-40"/>
        <s v="92515-49"/>
        <s v="92516-00"/>
        <s v="L001867"/>
        <s v="92513-40"/>
        <s v="92507-29"/>
        <s v="92513-49"/>
        <s v="92506-10"/>
        <s v="92506-20"/>
        <s v="92506-29"/>
        <s v="13319-00"/>
        <s v="92519-10"/>
        <s v="39323-00"/>
        <s v="18216-31"/>
        <n v="600021"/>
        <n v="600313"/>
        <s v="600011"/>
        <s v="600012"/>
        <s v="600015"/>
        <s v="600016"/>
        <s v="600022"/>
        <s v="600023"/>
        <s v="600112"/>
        <s v="600114"/>
        <s v="600115"/>
        <s v="600120"/>
        <s v="600122"/>
        <s v="600173"/>
        <s v="600312"/>
        <s v="600348"/>
        <s v="600803"/>
        <s v="92178-00"/>
        <s v="96114-00"/>
        <s v="96118-00"/>
        <s v="96119-00"/>
        <s v="96120-00"/>
        <s v="96121-00"/>
        <s v="96122-00"/>
        <s v="96123-00"/>
        <s v="96124-00"/>
        <s v="96126-00"/>
        <s v="96127-00"/>
        <s v="96128-00"/>
        <s v="96131-00"/>
        <s v="96138-00"/>
        <s v="96139-00"/>
        <s v="96154-00"/>
        <s v="96155-00"/>
        <s v="61302-00"/>
        <s v="96141-00"/>
        <s v="30440-00"/>
        <s v="35303-06"/>
        <s v="35309-06"/>
        <s v="35309-07"/>
        <s v="35321-10"/>
        <s v="58936-00"/>
        <s v="59903-03"/>
        <s v="59970-03"/>
        <s v="59970-04"/>
        <s v="60048-00"/>
        <s v="60051-00"/>
        <s v="60051-01"/>
        <s v="90721-00"/>
        <s v="90724-00"/>
        <s v="31533-00"/>
        <s v="31548-00"/>
        <s v="32090-00"/>
        <s v="57901-00"/>
        <s v="A57901-00"/>
        <n v="57901001"/>
        <s v="59303-00"/>
        <s v="A59303-00"/>
        <n v="59303001"/>
        <s v="59300-00"/>
        <s v="A59300-00"/>
        <n v="59300001"/>
        <s v="58900-00"/>
        <s v="A58900-00"/>
        <n v="58900001"/>
        <s v="58700-00"/>
        <s v="A58700-00"/>
        <n v="58700001"/>
        <s v="58521-01"/>
        <s v="A58521-01"/>
        <s v="58521011"/>
        <s v="58521-00"/>
        <s v="A58521-00"/>
        <s v="58521001"/>
        <s v="58500-00"/>
        <s v="A58500-00"/>
        <n v="58500001"/>
        <s v="58109-00"/>
        <s v="A58109-00"/>
        <s v="58109001"/>
        <s v="58106-00"/>
        <s v="A58106-00"/>
        <n v="58106001"/>
        <s v="58103-00"/>
        <s v="A58103-00"/>
        <n v="58103001"/>
        <s v="58100-00"/>
        <s v="A58100-00"/>
        <n v="58100001"/>
        <s v="57927-00"/>
        <s v="A57927-00"/>
        <n v="57927001"/>
        <s v="57921-00"/>
        <s v="A57921-00"/>
        <n v="57921001"/>
        <s v="57918-00"/>
        <s v="A57918-00"/>
        <n v="57918001"/>
        <s v="57915-00"/>
        <s v="A57915-00"/>
        <n v="57915001"/>
        <s v="57912-00"/>
        <s v="A57912-00"/>
        <n v="57912001"/>
        <s v="57906-00"/>
        <s v="A57906-00"/>
        <n v="57906001"/>
        <s v="57903-00"/>
        <s v="A57903-00"/>
        <n v="57903001"/>
        <s v="57715-00"/>
        <s v="A57715-00"/>
        <n v="57715001"/>
        <s v="57712-00"/>
        <s v="A57712-00"/>
        <s v="57712001"/>
        <s v="57706-00"/>
        <s v="A57706-00"/>
        <s v="57706001"/>
        <s v="57700-00"/>
        <s v="A57700-00"/>
        <n v="57700001"/>
        <s v="57518-04"/>
        <s v="A57518-04"/>
        <n v="57518041"/>
        <s v="57518-03"/>
        <s v="A57518-03"/>
        <n v="57518031"/>
        <s v="57518-02"/>
        <s v="A57518-02"/>
        <n v="57518021"/>
        <s v="57518-01"/>
        <s v="A57518-01"/>
        <n v="57518011"/>
        <s v="57518-00"/>
        <s v="A57518-00"/>
        <n v="57518001"/>
        <s v="57506-04"/>
        <s v="A57506-04"/>
        <n v="57506041"/>
        <s v="57506-03"/>
        <s v="A57506-03"/>
        <n v="57506031"/>
        <s v="57506-02"/>
        <s v="A57506-02"/>
        <s v="57506021"/>
        <s v="57506-01"/>
        <s v="A57506-01"/>
        <s v="57506011"/>
        <s v="57506-00"/>
        <s v="A57506-00"/>
        <n v="57506001"/>
        <s v="59300-01"/>
        <s v="A59300-01"/>
        <n v="59300011"/>
        <s v="59303-01"/>
        <s v="A59303-01"/>
        <n v="59303011"/>
        <s v="57512-03"/>
        <s v="A57512-03"/>
        <n v="57512031"/>
        <s v="5724-00"/>
        <s v="A57524-00"/>
        <n v="57524001"/>
        <s v="58524-00"/>
        <s v="A58524-00"/>
        <n v="58524001"/>
        <s v="58718-00"/>
        <s v="A58718-00"/>
        <n v="58718001"/>
        <s v="58718-01"/>
        <s v="A58718-01"/>
        <s v="A59712-00"/>
        <n v="59712001"/>
        <s v="59739-03"/>
        <s v="A58706001"/>
        <n v="58706002"/>
        <s v="58706-00"/>
        <s v="58506-00"/>
        <s v="A58506001"/>
        <n v="58506002"/>
        <s v="58909-01"/>
        <s v="A58909011"/>
        <n v="58909012"/>
        <s v="57924-00"/>
        <s v="A57924001"/>
        <n v="57924002"/>
        <s v="57721-00"/>
        <s v="A57721-00"/>
        <n v="57721001"/>
        <s v="58927-00"/>
        <s v="58524-01"/>
        <s v="A58524-01"/>
        <n v="58524011"/>
        <s v="60503-00"/>
        <s v="A60503-00"/>
        <s v="A57909-00"/>
        <n v="57909001"/>
        <s v="58108-00"/>
        <s v="58112-00"/>
        <n v="57945001"/>
        <s v="A57945-00"/>
        <s v="55032001"/>
        <s v="55036001"/>
        <s v="55816-01"/>
        <s v="55824-00"/>
        <s v="55812-00"/>
        <s v="55238-00"/>
        <s v="55244-00"/>
        <s v="55248-00"/>
        <s v="55252-00"/>
        <s v="56001-00"/>
        <s v="56001001"/>
        <s v="56001002"/>
        <s v="56013-00"/>
        <s v="56013001"/>
        <n v="56013012"/>
        <s v="56016-04"/>
        <s v="56016041"/>
        <s v="56016052"/>
        <s v="56022-00"/>
        <s v="56022001"/>
        <s v="56022002"/>
        <s v="56022-01"/>
        <s v="56022011"/>
        <s v="56028012"/>
        <s v="56301-00"/>
        <n v="56301001"/>
        <n v="56301002"/>
        <s v="56401-00"/>
        <s v="56401001"/>
        <n v="56401002"/>
        <s v="56409-00"/>
        <n v="56409001"/>
        <s v="56501-00"/>
        <n v="56501001"/>
        <n v="56501002"/>
        <s v="56619-00"/>
        <s v="56619001"/>
        <s v="59919002"/>
        <s v="56223-00"/>
        <s v="56301-01"/>
        <s v="56801-00"/>
        <s v="56101-00"/>
        <s v="56220-00"/>
        <s v="56221-00"/>
        <s v="56233-00"/>
        <s v="56007-00"/>
        <n v="56007001"/>
        <n v="56001002"/>
        <s v="56013-01"/>
        <n v="56013011"/>
        <s v="56016-05"/>
        <n v="56016051"/>
        <n v="56016052"/>
        <s v="56028-00"/>
        <n v="56028001"/>
        <s v="56028-01"/>
        <n v="56028011"/>
        <n v="56028012"/>
        <s v="56307-00"/>
        <n v="56307001"/>
        <s v="56407-00"/>
        <n v="56407001"/>
        <n v="56401003"/>
        <n v="56401004"/>
        <s v="56412-00"/>
        <s v="56412001"/>
        <s v="56412002"/>
        <s v="56507-00"/>
        <n v="56507001"/>
        <s v="56625-20"/>
        <n v="56625001"/>
        <n v="56625002"/>
        <n v="56625003"/>
        <n v="56625004"/>
        <n v="56625005"/>
        <s v="57350-00"/>
        <s v="57350001"/>
        <s v="57350002"/>
        <s v="57350-01"/>
        <s v="57350011"/>
        <s v="57350012"/>
        <s v="57350-02"/>
        <n v="57350021"/>
        <n v="57350022"/>
        <s v="57350-03"/>
        <n v="57350031"/>
        <n v="57350032"/>
        <n v="57350041"/>
        <n v="57350042"/>
        <s v="57350-06"/>
        <n v="57350061"/>
        <n v="57350062"/>
        <s v="57350-07"/>
        <n v="57350071"/>
        <n v="57350072"/>
        <s v="56016-01"/>
        <s v="56107-00"/>
        <s v="56307-01"/>
        <s v="56807-00"/>
        <s v="57350-04"/>
        <n v="909020001"/>
        <n v="909020002"/>
        <n v="909020005"/>
        <n v="909020006"/>
        <n v="909020009"/>
        <n v="909020010"/>
        <n v="909020205"/>
        <n v="909020206"/>
        <n v="909020401"/>
        <n v="909020402"/>
        <n v="909020405"/>
        <n v="909020406"/>
        <n v="909020505"/>
        <n v="909020506"/>
        <n v="909020003"/>
        <n v="909020004"/>
        <n v="909020007"/>
        <n v="909020008"/>
        <n v="909020011"/>
        <n v="909020012"/>
        <n v="909020403"/>
        <n v="909020404"/>
        <n v="909020407"/>
        <n v="909020408"/>
        <n v="909020507"/>
        <n v="909020508"/>
        <n v="4000001"/>
        <n v="4000010"/>
        <n v="4000100"/>
        <n v="4000110"/>
        <n v="4000140"/>
        <n v="4000150"/>
        <n v="4000360"/>
        <n v="4000370"/>
        <n v="4000400"/>
        <n v="4000410"/>
        <n v="4000440"/>
        <n v="4000450"/>
        <n v="4000480"/>
        <n v="4000490"/>
        <n v="4000520"/>
        <n v="4000530"/>
        <n v="4000660"/>
        <n v="4000670"/>
        <n v="4000720"/>
        <n v="4000730"/>
        <n v="4000800"/>
        <n v="4000810"/>
        <n v="4000840"/>
        <n v="4000850"/>
        <n v="4000900"/>
        <n v="4000910"/>
        <n v="4001000"/>
        <n v="4001010"/>
        <n v="4001080"/>
        <n v="4001090"/>
        <n v="4001120"/>
        <n v="4001130"/>
        <n v="4001160"/>
        <n v="4001170"/>
        <n v="4001200"/>
        <n v="4001210"/>
        <n v="4001240"/>
        <n v="4001250"/>
        <n v="4001280"/>
        <n v="4001290"/>
        <n v="4001320"/>
        <n v="4001330"/>
        <n v="4001360"/>
        <n v="4001370"/>
        <n v="4001400"/>
        <n v="4001410"/>
        <n v="4001440"/>
        <n v="4001450"/>
        <n v="4000020"/>
        <n v="4000030"/>
        <n v="4000080"/>
        <n v="4000090"/>
        <n v="4000120"/>
        <n v="4000130"/>
        <n v="4000160"/>
        <n v="4000170"/>
        <n v="4000380"/>
        <n v="4000390"/>
        <n v="4000420"/>
        <n v="4000430"/>
        <n v="4000460"/>
        <n v="4000470"/>
        <n v="4000500"/>
        <n v="4000510"/>
        <n v="4000540"/>
        <n v="4000550"/>
        <n v="4000680"/>
        <n v="4000690"/>
        <n v="4000700"/>
        <n v="4000710"/>
        <n v="4000740"/>
        <n v="4000750"/>
        <n v="4000760"/>
        <n v="4000770"/>
        <n v="4000780"/>
        <n v="4000790"/>
        <n v="4000820"/>
        <n v="4000830"/>
        <n v="4000860"/>
        <n v="4000870"/>
        <n v="4000880"/>
        <n v="4000890"/>
        <n v="4000920"/>
        <n v="4000930"/>
        <n v="4000940"/>
        <n v="4000950"/>
        <n v="4000960"/>
        <n v="4000970"/>
        <n v="4001140"/>
        <n v="4001150"/>
        <n v="4001420"/>
        <n v="4001430"/>
        <n v="4001620"/>
        <n v="4001630"/>
        <s v="L014100"/>
        <s v="L014118"/>
        <s v="L014134"/>
        <s v="L014159"/>
        <s v="L014175"/>
        <s v="L014183"/>
        <s v="L014241"/>
        <s v="L014332"/>
        <s v="L014365"/>
        <s v="L014415"/>
        <s v="L014704"/>
        <s v="L015040"/>
        <s v="L015172"/>
        <s v="L015271"/>
        <s v="L015404"/>
        <s v="L015412"/>
        <s v="L015479"/>
        <s v="L017251"/>
        <s v="L017293"/>
        <s v="L020578"/>
        <s v="L020602"/>
        <s v="L029462"/>
        <s v="L029512"/>
        <s v="L000414"/>
        <s v="L001057"/>
        <s v="L001081"/>
        <s v="L001198"/>
        <s v="L001214"/>
        <s v="L001255"/>
        <s v="L001651"/>
        <s v="L001792"/>
        <s v="L001800"/>
        <s v="L001891"/>
        <s v="L001917"/>
        <s v="L002055"/>
        <s v="L002295"/>
        <s v="L002410"/>
        <s v="L002493"/>
        <s v="L002543"/>
        <s v="L002618"/>
        <s v="L002667"/>
        <s v="L002816"/>
        <s v="L002857"/>
        <s v="L002873"/>
        <s v="L003061"/>
        <s v="L003145"/>
        <s v="L003251"/>
        <s v="L003749"/>
        <s v="L003830"/>
        <s v="L003848"/>
        <s v="L003855"/>
        <s v="L003863"/>
        <s v="L004069"/>
        <s v="L004101"/>
        <s v="L004176"/>
        <s v="L004234"/>
        <s v="L004317"/>
        <s v="L004333"/>
        <s v="L004416"/>
        <s v="L004523"/>
        <s v="L004622"/>
        <s v="L004655"/>
        <s v="L004812"/>
        <s v="L005108"/>
        <s v="L005132"/>
        <s v="L005256"/>
        <s v="L005298"/>
        <s v="L005306"/>
        <s v="L005330"/>
        <s v="L005355"/>
        <s v="L005439"/>
        <s v="L005801"/>
        <s v="L005843"/>
        <s v="L005876"/>
        <s v="L005892"/>
        <s v="L005942"/>
        <s v="L005967"/>
        <s v="L006072"/>
        <s v="L006080"/>
        <s v="L006106"/>
        <s v="L006171"/>
        <s v="L006239"/>
        <s v="L006254"/>
        <s v="L006916"/>
        <s v="L008912"/>
        <s v="L009910"/>
        <s v="L010173"/>
        <s v="L010181"/>
        <s v="L010272"/>
        <s v="L010298"/>
        <s v="L010389"/>
        <s v="L010447"/>
        <s v="L010462"/>
        <s v="L010595"/>
        <s v="L010769"/>
        <s v="L010991"/>
        <s v="L011494"/>
        <s v="L012666"/>
        <s v="L012674"/>
        <s v="L012708"/>
        <s v="L012716"/>
        <s v="L012757"/>
        <s v="L012807"/>
        <s v="L012849"/>
        <s v="L012856"/>
        <s v="L012872"/>
        <s v="L012898"/>
        <s v="L012914"/>
        <s v="L012948"/>
        <s v="L012955"/>
        <s v="L012963"/>
        <s v="L012971"/>
        <s v="L020677"/>
        <s v="L020788"/>
        <s v="L000257"/>
        <s v="L000794"/>
        <s v="L012401"/>
        <s v="L012450"/>
        <s v="L009639"/>
        <s v="L005249"/>
        <s v="L002113"/>
        <s v="L003137"/>
        <s v="L004887"/>
        <s v="L007039"/>
        <s v="L000950"/>
        <s v="L002022"/>
        <s v="L001727"/>
        <s v="L002675"/>
        <s v="L009472"/>
        <s v="L005512"/>
        <s v="L019125"/>
        <s v="L019166"/>
        <s v="L019182"/>
        <s v="L019190"/>
        <s v="L019208"/>
        <s v="L019224"/>
        <s v="L019232"/>
        <s v="L019265"/>
        <s v="L019281"/>
        <s v="L019315"/>
        <s v="L019323"/>
        <s v="L019331"/>
        <s v="L019349"/>
        <s v="L019364"/>
        <s v="L019372"/>
        <s v="L019414"/>
        <s v="L019422"/>
        <s v="L019430"/>
        <s v="L019448"/>
        <s v="L019455"/>
        <s v="L019463"/>
        <s v="L019471"/>
        <s v="L019844"/>
        <s v="L019851"/>
        <s v="L019877"/>
        <s v="L019901"/>
        <s v="L019927"/>
        <s v="L019943"/>
        <s v="L019976"/>
        <s v="L019984"/>
        <s v="L019992"/>
        <s v="L020008"/>
        <s v="L020107"/>
        <s v="L020149"/>
        <s v="L020206"/>
        <s v="L020305"/>
        <s v="L020339"/>
        <s v="L020347"/>
        <s v="L020362"/>
        <s v="L020370"/>
        <s v="L020388"/>
        <s v="L020396"/>
        <s v="L021253"/>
        <s v="L021303"/>
        <s v="L021311"/>
        <s v="L021477"/>
        <s v="L021485"/>
        <s v="L021543"/>
        <s v="L021659"/>
        <s v="L021675"/>
        <s v="L021691"/>
        <s v="L005520"/>
        <s v="L030221"/>
        <s v="L030304"/>
        <s v="L030361"/>
        <s v="L030379"/>
        <s v="L030486"/>
        <s v="L020787"/>
        <s v="L019703"/>
        <s v="L030536"/>
        <s v="L017541"/>
        <s v="L017632"/>
        <s v="L017707"/>
        <s v="L019828"/>
        <s v="L020453"/>
        <s v="L020461"/>
        <s v="L020628"/>
        <s v="L021030"/>
        <s v="L019760"/>
        <s v="L020156"/>
        <s v="L020248"/>
        <s v="L020289"/>
        <s v="L020438"/>
        <s v="L020131"/>
        <s v="L026526"/>
        <s v="L026534"/>
        <s v="L026542"/>
        <s v="L026567"/>
        <s v="L026609"/>
        <s v="L026658"/>
        <s v="L026682"/>
        <s v="L026690"/>
        <s v="L026708"/>
        <s v="L026716"/>
        <s v="L026724"/>
        <s v="L026732"/>
        <s v="L026740"/>
        <s v="L026757"/>
        <s v="L026765"/>
        <s v="L026773"/>
        <s v="L026781"/>
        <s v="L026799"/>
        <s v="L026807"/>
        <s v="L026823"/>
        <s v="L026849"/>
        <s v="L026856"/>
        <s v="L026872"/>
        <s v="L026898"/>
        <s v="L027367"/>
        <s v="L027375"/>
        <s v="L027409"/>
        <s v="L027433"/>
        <s v="L027516"/>
        <s v="L027524"/>
        <s v="L027540"/>
        <s v="L027557"/>
        <s v="L027607"/>
        <s v="L027631"/>
        <s v="L027656"/>
        <s v="L027664"/>
        <s v="L027698"/>
        <s v="L027706"/>
        <s v="L027714"/>
        <s v="L027730"/>
        <s v="L027748"/>
        <s v="L027755"/>
        <s v="L027797"/>
        <s v="L027805"/>
        <s v="L027821"/>
        <s v="L027854"/>
        <s v="L027870"/>
        <s v="L027896"/>
        <s v="L027904"/>
        <s v="L027912"/>
        <s v="L027920"/>
        <s v="L027938"/>
        <s v="L027953"/>
        <s v="L027987"/>
        <s v="L027995"/>
        <s v="L028084"/>
        <s v="L028324"/>
        <s v="L028332"/>
        <s v="L028357"/>
        <s v="L028399"/>
        <s v="L028407"/>
        <s v="L028431"/>
        <s v="L028449"/>
        <s v="L028464"/>
        <s v="L028472"/>
        <s v="L028498"/>
        <s v="L028506"/>
        <s v="L028514"/>
        <s v="L028555"/>
        <s v="L028563"/>
        <s v="L028571"/>
        <s v="L028605"/>
        <s v="L028639"/>
        <s v="L028654"/>
        <s v="L028662"/>
        <s v="L028670"/>
        <s v="L028688"/>
        <s v="L028696"/>
        <s v="L028720"/>
        <s v="L028746"/>
        <s v="L028753"/>
        <s v="L028761"/>
        <s v="L028787"/>
        <s v="L028795"/>
        <s v="L028803"/>
        <s v="L028845"/>
        <s v="L028852"/>
        <s v="L028860"/>
        <s v="L028894"/>
        <s v="L028902"/>
        <s v="L028936"/>
        <s v="L029090"/>
        <s v="L029660"/>
        <s v="L029686"/>
        <s v="L029702"/>
        <s v="L029710"/>
        <s v="L029744"/>
        <s v="L029751"/>
        <s v="L029785"/>
        <s v="L029827"/>
        <s v="L029835"/>
        <s v="L029843"/>
        <s v="L029850"/>
        <s v="L029934"/>
        <s v="L026583"/>
        <s v="L026633"/>
        <s v="L026815"/>
        <s v="L027243"/>
        <s v="L027672"/>
        <s v="L029546"/>
        <s v="L028100"/>
        <s v="L028316"/>
        <s v="L029413"/>
        <s v="L026831"/>
        <s v="L026880"/>
        <s v="L028456"/>
        <s v="L028076"/>
        <s v="L029124"/>
        <s v="L029488"/>
        <s v="L029496"/>
        <s v="L025718"/>
        <s v="L029363"/>
        <s v="L027532"/>
        <s v="L027391"/>
        <s v="L027490"/>
        <s v="L027813"/>
        <s v="L027565"/>
        <s v="13706-02"/>
        <s v="13706-03"/>
        <s v="13706-05"/>
        <s v="92061-00"/>
        <s v="92062-00"/>
        <s v="L000042"/>
        <s v="L000059"/>
        <s v="L015081"/>
        <s v="L018168"/>
        <s v="L018176"/>
        <s v="L018192"/>
        <s v="L018218"/>
        <s v="L018242"/>
        <s v="L018275"/>
        <s v="L018440"/>
        <s v="L018457"/>
        <s v="L018465"/>
        <s v="L018481"/>
        <s v="L018507"/>
        <s v="L018523"/>
        <s v="L018549"/>
        <s v="L018564"/>
        <s v="L018580"/>
        <s v="L018606"/>
        <s v="L018622"/>
        <s v="L018630"/>
        <s v="L018713"/>
        <s v="L018721"/>
        <s v="L018812"/>
        <s v="L018853"/>
        <s v="L018879"/>
        <s v="L018887"/>
        <s v="L018903"/>
        <s v="L018911"/>
        <s v="L018937"/>
        <s v="L018945"/>
        <s v="L018952"/>
        <s v="L018960"/>
        <s v="L018986"/>
        <s v="L019000"/>
        <s v="L019026"/>
        <s v="L019042"/>
        <s v="L019059"/>
        <s v="L019075"/>
        <s v="L019091"/>
        <s v="L018762"/>
        <s v="L018770"/>
        <s v="L018663"/>
        <s v="L018689"/>
        <s v="L018283"/>
        <s v="L018416"/>
        <s v="L014837"/>
        <s v="L018317"/>
        <s v="L018309"/>
        <s v="L018432"/>
        <s v="L025676"/>
        <s v="L025700"/>
        <s v="L025734"/>
        <s v="L025775"/>
        <s v="L025874"/>
        <s v="L025882"/>
        <s v="L026005"/>
        <s v="L026054"/>
        <s v="L026088"/>
        <s v="L030031"/>
        <s v="L030049"/>
        <s v="L030197"/>
        <s v="13100-00"/>
        <s v="13100-03"/>
        <s v="13100-08"/>
        <s v="13100-07"/>
        <s v="13750-00"/>
        <n v="909020601" u="1"/>
        <n v="909020707" u="1"/>
        <n v="4000040" u="1"/>
        <n v="4000050" u="1"/>
        <n v="909020706" u="1"/>
        <n v="4000060" u="1"/>
        <n v="4000070" u="1"/>
        <n v="9164" u="1"/>
        <n v="9180" u="1"/>
        <n v="4000180" u="1"/>
        <n v="4000190" u="1"/>
        <n v="4000200" u="1"/>
        <n v="4000210" u="1"/>
        <n v="4000220" u="1"/>
        <n v="4000230" u="1"/>
        <n v="4000240" u="1"/>
        <n v="909020705" u="1"/>
        <n v="4000250" u="1"/>
        <n v="909020108" u="1"/>
        <n v="4000260" u="1"/>
        <n v="4000270" u="1"/>
        <n v="4000280" u="1"/>
        <n v="4000290" u="1"/>
        <n v="4000300" u="1"/>
        <n v="4000310" u="1"/>
        <n v="4000320" u="1"/>
        <n v="4000330" u="1"/>
        <n v="4000340" u="1"/>
        <n v="4000350" u="1"/>
        <n v="909020704" u="1"/>
        <n v="909020107" u="1"/>
        <n v="9134" u="1"/>
        <n v="4000560" u="1"/>
        <n v="4000570" u="1"/>
        <n v="4000580" u="1"/>
        <n v="4000590" u="1"/>
        <n v="4000600" u="1"/>
        <n v="4000610" u="1"/>
        <n v="4000620" u="1"/>
        <n v="909020703" u="1"/>
        <n v="4000630" u="1"/>
        <n v="909020106" u="1"/>
        <n v="4000640" u="1"/>
        <n v="4000650" u="1"/>
        <n v="9182" u="1"/>
        <n v="9214" u="1"/>
        <n v="909020702" u="1"/>
        <n v="909020105" u="1"/>
        <n v="9183" u="1"/>
        <n v="4000980" u="1"/>
        <n v="4000990" u="1"/>
        <n v="909020701" u="1"/>
        <n v="909020104" u="1"/>
        <n v="4001020" u="1"/>
        <n v="4001030" u="1"/>
        <n v="4001040" u="1"/>
        <n v="4001050" u="1"/>
        <n v="4001060" u="1"/>
        <n v="4001070" u="1"/>
        <n v="4001100" u="1"/>
        <n v="4001110" u="1"/>
        <n v="909020016" u="1"/>
        <n v="4001180" u="1"/>
        <n v="4001190" u="1"/>
        <n v="909020103" u="1"/>
        <n v="30096" u="1"/>
        <n v="4001220" u="1"/>
        <n v="4001230" u="1"/>
        <n v="4001260" u="1"/>
        <n v="9137" u="1"/>
        <n v="4001270" u="1"/>
        <n v="39338" u="1"/>
        <n v="4001300" u="1"/>
        <n v="4001310" u="1"/>
        <n v="909020015" u="1"/>
        <n v="4001340" u="1"/>
        <n v="4001350" u="1"/>
        <n v="4001380" u="1"/>
        <n v="4001390" u="1"/>
        <n v="909020102" u="1"/>
        <n v="909020208" u="1"/>
        <n v="4001460" u="1"/>
        <n v="4001470" u="1"/>
        <n v="4001480" u="1"/>
        <n v="4001490" u="1"/>
        <n v="4001500" u="1"/>
        <n v="4001510" u="1"/>
        <n v="909020014" u="1"/>
        <n v="4001520" u="1"/>
        <n v="4001530" u="1"/>
        <n v="4001540" u="1"/>
        <n v="4001550" u="1"/>
        <n v="4001560" u="1"/>
        <n v="4001570" u="1"/>
        <n v="4001580" u="1"/>
        <n v="909020101" u="1"/>
        <n v="4001590" u="1"/>
        <n v="4001600" u="1"/>
        <n v="4001610" u="1"/>
        <n v="909020207" u="1"/>
        <n v="909020504" u="1"/>
        <n v="909020013" u="1"/>
        <n v="909020503" u="1"/>
        <n v="270101" u="1"/>
        <n v="260076" u="1"/>
        <n v="909020502" u="1"/>
        <n v="39350" u="1"/>
        <n v="909020204" u="1"/>
        <n v="909020501" u="1"/>
        <n v="909020203" u="1"/>
        <n v="310012" u="1"/>
        <n v="909020608" u="1"/>
        <n v="909020202" u="1"/>
        <n v="9158" u="1"/>
        <n v="600017" u="1"/>
        <n v="909020607" u="1"/>
        <n v="909020201" u="1"/>
        <n v="600071" u="1"/>
        <n v="909020606" u="1"/>
        <n v="600117" u="1"/>
        <n v="909020605" u="1"/>
        <n v="9160" u="1"/>
        <n v="909020604" u="1"/>
        <n v="9161" u="1"/>
        <n v="9177" u="1"/>
        <n v="909020603" u="1"/>
        <n v="241014" u="1"/>
        <n v="909020602" u="1"/>
        <n v="909020708" u="1"/>
      </sharedItems>
    </cacheField>
    <cacheField name="Назив услуге" numFmtId="0">
      <sharedItems containsBlank="1" count="3161" longText="1">
        <m/>
        <s v="Specijalistički pregled prvi"/>
        <s v="Specijalistički pregled kontrolni"/>
        <s v="Specijalistički pregled prvi - profesor"/>
        <s v="Specijalistički pregled kontrolni - profesor"/>
        <s v="Specijalistički pregled prvi - docenta i primarijusa"/>
        <s v="Specijalistički pregled kontrolni - docenta i primarijusa"/>
        <s v="Konsultativni pregledi"/>
        <s v="Konzilijarni pregled bolesnika - 5 učesnika"/>
        <s v="Ginekološki pregled"/>
        <s v="Specijalistički psihijatrijski pregled"/>
        <s v="Specijalistički psihijatrijski pregled docenta i primarijusa"/>
        <s v="Специјалистички психијатријски преглед поновни"/>
        <s v="Specijalistički psihijatrijski pregled ponovni - docenta i primarijusa"/>
        <s v="Specijalistički pregled fizijatra"/>
        <s v="Specijalistički pregled fizijatra-kontrolni"/>
        <s v="Прво читање радиографског снимка дојке у оквиру организованог скрининга"/>
        <s v="Друго читање радиографског снимка дојке у оквиру организованог скрининга"/>
        <s v="Треће или супервизијско читање радиографског снимка дојке у оквиру организованог скрининга"/>
        <s v="Супервизијско тумачење ПАП налаза у организованом скринингу карцинома грлића материце"/>
        <s v="Biopsija"/>
        <s v="Ekscizija benignih/malignih kožnih tumora sa direktnom suturom  M.F. Regija"/>
        <s v="Ugradnja i fiksacija prebivajućeg peritonealnog katetera radi dugoročne peritonealne dijalize"/>
        <s v="Zamena prebivajućeg peritonealnog katetera radi peritonealne dijalize"/>
        <s v="Uklanjanje prebivajućeg peritonealnog katetera radi peritonealne dijalize"/>
        <s v="Ekscizijski debridman mekog tkiva"/>
        <s v="Ekscizijski debridman mekog tkiva koji zahvata kost ili hrskavicu"/>
        <s v="Reparacija rane na koži i potkožnom tkivu ostalih oblasti, koja uključuje meko tkivo"/>
        <s v="Odstranjenje stranoga tela iz mekog tkiva, neklasifikovano na drugom mestu"/>
        <s v="Biopsija limfnog čvora"/>
        <s v="Biopsija peritoneuma"/>
        <s v="Perkutana [pomoću igle] biopsija tiroidne žlezde"/>
        <s v="Perkutana drenaža intra-abdominalnog apscesa, hematoma ili ciste"/>
        <s v="Totalna tiroidektomija"/>
        <s v="Tiroidektomija, nakon prethodno izvršenog hirurškog zahvata na tiroidnoj žlezdi"/>
        <s v="Biopsija sentinel limfnog (limfni čvor stražar) čvora"/>
        <s v="Totalna tiroidna lobektomija, jednostrana"/>
        <s v="Subtotalna tiroidektomija, jednostrana"/>
        <s v="Subtotalna paratiroidektomija"/>
        <s v="Totalna paratiroidektomija"/>
        <s v=" Ekscizija limfnog čvora prepone"/>
        <s v="Ekscizija limfnog čvora aksile"/>
        <s v="Eksplorativna laparotomija"/>
        <s v="Kolotomija"/>
        <s v="Enterotomija tankog creva"/>
        <s v="Druga kolostoma"/>
        <s v="Gastrostomija"/>
        <s v="Šav perforiranog ulkusa"/>
        <s v="Piloroplastika"/>
        <s v="Šav tankog creva"/>
        <s v="Šav laceracije debelog creva"/>
        <s v="Holecistotomija"/>
        <s v="Privremena kolostoma"/>
        <s v="Privremena ileostoma"/>
        <s v="Odvajanje abdominalnih priraslica"/>
        <s v="Radikalna reparacija enterokutane fistule tankog creva"/>
        <s v="Laparoskopija"/>
        <s v="Laparoskopsko odvajanje abdominalnih priraslica"/>
        <s v="Drenaža intra-abdominalnog apscesa, hematoma ili ciste "/>
        <s v="Laparoskopska drenaža intra-abdominalnog apscesa, hematoma ili ciste"/>
        <s v="Debridman i lavaža peritonealne šupljine"/>
        <s v="Reparacija incizione kile, bez mrežice"/>
        <s v="Reparacija ostalih kila trbušnog zida "/>
        <s v="Ponovno zatvaranje postoperativne disrupcije trbušnog zida"/>
        <s v="Reparacija incizione kile, mrežicom"/>
        <s v="Abdominalna paracenteza "/>
        <s v="Intraoperativna biopsija jetre"/>
        <s v="Ekscizija promene iz jetre"/>
        <s v="Segmentna resekcija jetre"/>
        <s v="trisegmentalna resekcija jetre"/>
        <s v="Abdominalna evakuacija i drenaža apscesa jetre"/>
        <s v="Intraoperativna holangiografija"/>
        <s v="Holecistektomija"/>
        <s v="Laparoskopska holecistektomija"/>
        <s v="Laparoskopska holecistektomija koja prethodi otvorenoj holecistektomiji"/>
        <s v="Holedohotomija"/>
        <s v="Holecistektomija sa holedohotomijom"/>
        <s v="Holecistektomija sa holedohotomijom i bilijarno-intestinalnom anastomozom"/>
        <s v="Reparacija Odijevog (Oddi) sfinktera"/>
        <s v="Holedohoduodenostomija"/>
        <s v="Holedohojejunostomija"/>
        <s v="Holedohoenterostomija"/>
        <s v="Hepatikoenterostomija"/>
        <s v="Reparacija zajedniČkog žuČnog voda"/>
        <s v="Inicijalna ugradnja katetera perkutane endoskopske gastrostome (PEG)"/>
        <s v="Parcijalna gastrektomija sa Roux-en-Y rekonstrukcijom nakon prethodnog operativnog lečenja peptičkog ulkusa"/>
        <s v="Gastro-enterostomija"/>
        <s v="Enterokoloanastomoza"/>
        <s v="Enteroenteroanastomoza"/>
        <s v="Parcijalna distalna gastrektomija sa gastrojejunalnom anastomozom"/>
        <s v="Totalna gastrektomija"/>
        <s v=" Subtotalna gastrektomija"/>
        <s v="Zatvaranje bipolarne ileostome"/>
        <s v="Zatvaranje ileostome sa uspostavljanjem kontinuiteta creva, bez resekcije"/>
        <s v="Zatvaranje „loop“ (bipolarne) kolostome"/>
        <s v="Zatvaranje kolonostome sa uspostavljanjem kontinuiteta creva "/>
        <s v="Reparacija parastomalne kile"/>
        <s v="Resekcija tankog creva sa formiranjem stome"/>
        <s v="Resekcija tankog creva sa anastomozom"/>
        <s v="Apendektomija "/>
        <s v="Laparoskopska apendektomija"/>
        <s v="Ekscizija lezije duodenuma"/>
        <s v="Eksploracija duodenduma"/>
        <s v="Distalna pankreatektomija"/>
        <s v="Duodenopankreatektomija sa formiranjem stome"/>
        <s v="Anastomoza pankreasa sa Roux-en-Y vijugom jejunuma"/>
        <s v="Pankreatikojejunostomija"/>
        <s v="Pankreatektomija"/>
        <s v="Pankreatektomija sa splenektomijom"/>
        <s v="Splenektomija"/>
        <s v="Laparoskopska reparacija ingvinalne hernije, jednostrano"/>
        <s v="Laparoskopska reparacija ingvinalne hernije, obostrano"/>
        <s v="Reparacija femoralne hernije, jednostrano"/>
        <s v="Reparacija ingvinalne hernije, jednostrano"/>
        <s v="Reparacija ingvinalne hernije, obostrano"/>
        <s v="Reparacija inkarcerirane, strangulisane i obstruktivne hernije"/>
        <s v="Reparacija umbilikalne hernije"/>
        <s v="Reparacija epigastrične hernije"/>
        <s v="Reparacija hernije bele linije"/>
        <s v="Operacija hidrocele i /ili funikulocele"/>
        <s v="Orhidektomija, jednostrana"/>
        <s v="Ekscizija pilonidalnog sinusa ili ciste"/>
        <s v="Ekscizija lezije(a) na koži i potkožnom tkivu uva"/>
        <s v="Ekscizija lezije(a) na koži i potkožnom tkivu genitalija"/>
        <s v="Ekscizija limfnog čvora vrata"/>
        <s v="Regionalna ekscizija limfnih čvorova na vratu"/>
        <s v="Ugradnja katetera za „ feeding“ jejunostomiju"/>
        <s v="Ekscizija lezija na dojkama"/>
        <s v="Jednostavna mastektomija, jednostrana"/>
        <s v="Ekscizija kanala (centralnog) dojke"/>
        <s v="Parcijalna resekcija debelog creva sa formiranjem stome "/>
        <s v="Desna hemikolektomija sa formiranjem stome"/>
        <s v="Parcijalna resekcija debelog creva sa anastomozom"/>
        <s v="Desna hemikolektomija sa anastomozom"/>
        <s v="Subtotalna kolektomija sa formiranjem stome"/>
        <s v="Subtotalna kolektomija sa anastomozom"/>
        <s v="Proširena desna hemikolektomija sa anastomozom"/>
        <s v="Leva hemikolektomija sa anastomozom"/>
        <s v="Leva hemikolektomija sa formiranjem stome"/>
        <s v="Totalna kolektomija sa ileostomom "/>
        <s v="Totalna kolektomija sa ileorektalnom anastomozom"/>
        <s v="Totalna proktokolektomija sa ileostomom"/>
        <s v="Visoka restorativna prednja resekcija rektuma "/>
        <s v="Niska restorativna prednja resekcija rektuma "/>
        <s v="Vrlo niska restorativna prednja resekcija rektuma "/>
        <s v="Ultra niska prednja resekcija rektuma sa ručno ušivenom koloanalnom anastomozom"/>
        <s v="Resekcija rektuma i/ili sigme uz formiranje terminalne kolostome Hartmanov (Hartmann) postupak"/>
        <s v="Uspostavljanje kontinuiteta creva nakon Hartmanove (Hartmann) operacije "/>
        <s v="Abdominoperinealna resekcija rektuma"/>
        <s v="Transanalna ekscizija pune debljine anorektalne lezije ili tkiva"/>
        <s v="Hemoroidektomija"/>
        <s v="Ekscizija analnog polipa"/>
        <s v="Ekscizija analne fistule - fistulektomija"/>
        <s v="Ugradnja setona za analnu fistulu koja zahvata donju polovinu analnog sfinktera"/>
        <s v="Ugradnja setona i ekscizija analne fistule"/>
        <s v="Drenažni seton kod perianalnih fistula"/>
        <s v="Drenaža ishiorektalniog apscesa"/>
        <s v="Prekid višestrukih pritoka varikoznih vena"/>
        <s v="Subfascijalni prekid jedne ili više perforatnih varikoznih vena"/>
        <s v="Prekid safeno-femoralnog spoja varikoznih vena"/>
        <s v="Prekid safeno-poplitealnog spoja varikoznih vena"/>
        <s v="Aortno-femoralni bajpas sintetičkim materijalom"/>
        <s v="Aortno-femoralno-femoralni bajpas sintetičkim materijalom"/>
        <s v="Ilijačnofemoralni bajpas sintetičkim materijalom"/>
        <s v="Femoralno-poplitealni bajpas sintetičkim materijalom, anastomoza iznad kolena"/>
        <s v="Femoralno-poplitealni bajpas sintetičkim materijalom, anastomoza ispod kolena"/>
        <s v="Aortno-celijaćni bajpas sintetičkim materijalom"/>
        <s v="Reparacija aneurizme u ekstremitetima"/>
        <s v="Zamena infrarenalne aneurizme abdominalne aorte pomoću cevastog grafta"/>
        <s v="Zamena infrarenalne aneurizme abdominalne aorte sa bifurkacionim graftom na ilija?nim arterijama"/>
        <s v="Zamena infrarenalne aneurizme abdominalne aorte sa bifurkacionim graftom na femoralnim arterijama"/>
        <s v="Reparacija lažne aneurizme femoralne arterije"/>
        <s v="Ilijačno-femoralna endarterektomija, jednostrana"/>
        <s v="Venska graft zakrpa upotrebom autolognog materijala"/>
        <s v="Endarterektomija udružena sa arterijskim bajpasom za pripremu oblasti za anastomozu"/>
        <s v="Embolektomija ili trombektomija grafta bajpasa arterije trupa"/>
        <s v="Embolektomija ili trombektomija brahijalne arterije"/>
        <s v="Embolektomija ili trombektomija radijalne arterije"/>
        <s v="Embolektomija ili trombektomija ulnarne arterije"/>
        <s v="Embolektomija ili trombektomija ilija?ne arterije"/>
        <s v="Embolektomija ili trombektomija femoralne arterije"/>
        <s v="Embolektomija ili trombektomija poplitealne arterije"/>
        <s v="Embolektomija ili trombektomija tibijalne arterije"/>
        <s v="Embolektomija ili trombektomija grafta bajpasa arterije ekstremiteta"/>
        <s v="Direktno zatvaranje femoralne arterije"/>
        <s v="Reparacija vene porte direktnom anastomozom"/>
        <s v="Eksploracija brahijalne arterije"/>
        <s v="Eksploracija radijalne vene"/>
        <s v="Prekid radijalne vene"/>
        <s v="Prekid ostalih vena"/>
        <s v="Reparacija jednostavne arteriovenske fistule na ekstremitetima sa ponovnim uspostavljanjem kontinuiteta"/>
        <s v="Reparacija kompleksne arteriovenske fistule na ekstremitetima sa ponovnim uspostavljanjem kontinuiteta"/>
        <s v="Zatvaranje hirurški oblikovane arteriovenske fistule na udovima"/>
        <s v="Ekscizija grafta bajpasa na udovima"/>
        <s v="Insercija eksternog arteriovenskog šanta"/>
        <s v="Zamena eksternog arteriovenskog šanta"/>
        <s v="Arteriovenska anastomoza gornjih udova"/>
        <s v="Konstrukcija arteriovenske fistule sa protezom"/>
        <s v="Trombektomija arteriovenske fistule"/>
        <s v="Korekcija stenoze proteze (grafta) arteriovenskog pristupa"/>
        <s v="Insercija vaskularnog pristupnog uređaja"/>
        <s v="Uklanjanje venskog katetera"/>
        <s v="Uklanjanje vaskularnog pristupnog uređaja"/>
        <s v="Revizija vaskularnog pristupnog uređaja"/>
        <s v="Otvoreno uklanjanje intravaskularnog stranog tela"/>
        <s v="Nefrektomija jednostrana -  otvorena hirurgija (primarni rad)                                   "/>
        <s v="Zatvorena biopsija bubrega"/>
        <s v="Laparoskopska parcijalna ekscizija mokra?ne bešike"/>
        <s v="Parcijalna ekscizija mokraćne bešike (parcijalna cistektomija) - otvorena hirurgija"/>
        <s v="Cistotomija [cistostomija]"/>
        <s v="Cistostomija sa plasiranjem suprapubičnog katetera – Cistofix-a- perkutana cistostomija"/>
        <s v="Uklanjanje timusa pristupom kroz vrat"/>
        <s v="Ostale reparacije na debelom crevu"/>
        <s v="Amputacija prsta na nozi"/>
        <s v="Amputacija prsta na nozi sa metatarzalnom kosti"/>
        <s v="Transmetatarzalna amputacija"/>
        <s v="Amputacija iznad linije kolena"/>
        <s v="Amputacija ispod kolena"/>
        <s v="Dezartikulacija kuka"/>
        <s v="Reamputacija amputacijskog patrljka"/>
        <s v="Amputacija prsta"/>
        <s v="Ostale endarterektomije"/>
        <s v="Ostale procedure na jetri"/>
        <s v="Ostale reparacije na omentumu"/>
        <s v="Ostale procedure na abdomenu, peritoneumu i omentumu"/>
        <s v="Šav kod laceracije želuca"/>
        <s v="Plasiranje peritonealnog pristupnog uređaja"/>
        <s v="Revizija peritonealnog pristupnog uređaja"/>
        <s v="Razdvajanje adhezija mekog tkiva, neklasifikovano na drugom mestu"/>
        <s v="Omentektomija"/>
        <s v="Femoralno-poplitealni bajpas pomoću vene, anastomoza ispod kolena"/>
        <s v="Ilijačna endarterektomija"/>
        <s v="Uklanjanje stranog tela iz debelog creva bez incizije"/>
        <s v="Reparacija femoralne hernije, obostrano"/>
        <s v="Korekcija ostalih fistula vagine"/>
        <s v="Direktno zatvaranje poplitealne arterije"/>
        <s v="Direktno zatvaranje ilijačne arterije"/>
        <s v="Ekscizija mukozne ciste prsta šake"/>
        <s v="Ostale procedure na tankom crevu"/>
        <s v="Ekscizija Mekelovog divertikuluma"/>
        <s v="Otklanjanje najvećeg dela intraabdominalnih lezija (debulking)"/>
        <s v="Femoralno-poplitealni bajpas pomoću vene, anastomoza iznad kolena"/>
        <s v="Ovarijalna cistektomija, jednostrana"/>
        <s v="Duodenoduodenostomija"/>
        <s v="Ilio-ilijačni bajpas sintetičkim materijalom"/>
        <s v="Reparacija lažne aneurizme ilijačne arterije"/>
        <s v="Reparacija ilijačne arterije interpozicijom grafta"/>
        <s v="Eksploracija radijalne arterije"/>
        <s v="Reparacija jednostavne arteriovenske fistule na vratu sa ponovnim uspostavljanjem kontinuiteta"/>
        <s v="Ostale procedure na mokraćnoj bešici"/>
        <s v="Repozicija volvulusa tankog creva"/>
        <s v="Laparoskopska marsupijalizacija ciste jetre"/>
        <s v="Ekscizija lezije testisa"/>
        <s v="Konstrukcija arteriovenske fistule sa venskim graftom"/>
        <s v="Laparoskopska ovarijalna cistektomija, jednostrana"/>
        <s v="Ostale ekscizije promena materice"/>
        <s v="Kiretaža lezije na koži, pojedinačna lezija"/>
        <s v="Ostale enterostomije"/>
        <s v="Evakuacija hidatidne ciste jetre"/>
        <s v="Amputacija prsta koja uključuje metakarpalnu kost"/>
        <s v="Ekscizija ostalih lezija rektuma"/>
        <s v="Direktno zatvaranje ostalih vena gornjih udova"/>
        <s v="Ostale procedure na dijafragmi"/>
        <s v="Ostale procedure na debelom crevu"/>
        <s v="Perkutana bilijarna drenaža"/>
        <s v="Zamena rupturirane aneurizme ilija?ne arterije graftom"/>
        <s v="Reparacija brahijalne arterije direktnom anastomozom"/>
        <s v="Reparacija femoralne arterije direktnom anastomozom"/>
        <s v="Reparacija ostalih vena gornjih udova direktnom anastomozom"/>
        <s v="Reparacija brahiocefali?ne vene direktnom anastomozom"/>
        <s v="Incizija rektuma ili anusa"/>
        <s v="Aortno-iliajačni bajpas sintetičkim materijalom"/>
        <s v="Ekscizija lezije vagine"/>
        <s v="Uklanjanje stranog tela iz rektuma ili anusa bez incizije"/>
        <s v="Ekstenzivna ekscizija aksilarnih znojnih žlezda"/>
        <s v="Direktno zatvaranje brahijalne arterije"/>
        <s v="Ostale rekonstrukcijske procedure na jednjaku"/>
        <s v="Ezofagostomija"/>
        <s v="Reparacija ostalih kila trbušnog zida sa transpozicijom miši?a"/>
        <s v="Biopsija jajnika"/>
        <s v="Totalna adrenalektomija, jednostrana"/>
        <s v="Plasiranje uretralne sonde"/>
        <s v="Ostale procedure na žu?nom traktu"/>
        <s v="Ekscizija gangliona, neklasifikovana na drugom mestu"/>
        <s v="Ekscizija male burze"/>
        <s v="Ekscizija Bekerove (Baker) ciste"/>
        <s v="Ekscizija lezije mekog tkiva, neklasifikovana na drugom mestu"/>
        <s v="Sinovijektomija ovojnice tetive fleksora, 1 prst ruke"/>
        <s v="Otvorena reparacija ćekičastog prsta"/>
        <s v="Ekscizija gangliona šake"/>
        <s v="Ekscizija gangliona distalnog dela prsta šake"/>
        <s v="Otvorena repozicija iščašenja zgloba kuka"/>
        <s v="Otvorena repozicija preloma distalnog dela radijusa unutrašnjom  fiksacijom"/>
        <s v="Otvorena repozicija preloma tela ulne sa unutrašnjom fiksacijom"/>
        <s v="Otvorena repozicija preloma olekranona sa unutrašnjom fiksacijom"/>
        <s v="Otvorena repozicija preloma proksimalnog dela humerusa sa unutrašnjom fiksacijom"/>
        <s v="Otvorena repozicija preloma tela humerusa sa unutrašnjom fiksacijom"/>
        <s v="Trakcija zbog preloma femura"/>
        <s v="Hemiartroplastika kuka unipolarnom endoprotezom"/>
        <s v="Otvorena repozicija preloma femura sa unutrašnjom fiksacijom"/>
        <s v="Zatvorena repozicija preloma femura sa unutrašnjom fiksacijom"/>
        <s v="Otvorena repozicija preloma medijalnog ili lateralnog kondila tibije sa unutrašnjom fiksacijom"/>
        <s v="Otvorena repozicija preloma tela tibije sa unutrašnjom fiksacijom"/>
        <s v="Otvorena repozicija i unutrašnja fiksacija preloma patele"/>
        <s v="Otvorena repozicija preloma skočnog zgloba sa unutrašnjom fiksacijom sindesmoze, fibule ili maleolusa"/>
        <s v="Otvorena repozicija preloma skočnog zgloba sa unutrašnjom fiksacijom dve ili više sindesmoze, fibule ili maleolusa"/>
        <s v="Otvorena repozicija preloma metatarzusa sa unutrašnjom fiksacijom"/>
        <s v="Odstranjenje klina, zavrtnja ili žice, neklasifikovano na drugom mestu"/>
        <s v="Odstranjenje ploče, šipke ili klina, neklasifikovano na drugom mestu"/>
        <s v="Odstranjenje ploče, šipke ili klina iz femura"/>
        <s v="Ablacija egzostoze kosti stopala"/>
        <s v="Ekscizija egzostoze male kosti, neklasifikovana na drugom mestu"/>
        <s v="Hemiartroplastika zgloba kuka bipolarnom endoprotezom"/>
        <s v="Potpuna artroplastika zgloba kuka, jednostrana"/>
        <s v="Revizija potpune artroplastike kuka"/>
        <s v="Revizija potpune artroplastike zgloba kuka sa kalemom kosti za acetabulum"/>
        <s v="Revizija hemiartroplastike kuka "/>
        <s v="Potpuna artroplastika kolena, jednostrano"/>
        <s v="Revizija potpune artroplastike kolena"/>
        <s v="Rekonstrukcija ukrštenih ligamenata kolena sa reparacijom meniskusa "/>
        <s v="Artroskopija kolena"/>
        <s v="Artroskopska meniscektomija zgloba kolena"/>
        <s v="Primarna reparacija tetiva fleksora ili ekstenzora stopala"/>
        <s v="Ispravljanje halux valgus-a osteotomijom prve metatarzalne kosti, jednostrano"/>
        <s v="Ispravljanje halux valgus-a osteotomijom prve metatarzalne kosti, obostrano"/>
        <s v="Trakcija, neklasifikovana na drugom mestu"/>
        <s v="Reparacija Ahilove tetive"/>
        <s v="Osteotomija kosti metatarzusa sa unutrašnjom fiksacijom"/>
        <s v="Reparacija tetive, neklasifikovana na drugom mestu"/>
        <s v="Transfer tetive ili ligamenta kolena, neklasifikovano na drugom mestu"/>
        <s v="Otvorena repozicija iščašenja skočnog zgloba sa unutrašnjom fiksacijom"/>
        <s v="Sekvestrektomija radijusa"/>
        <s v="Mikrohiruška reparacija arterije distalnog eksteremiteta ili prsta"/>
        <s v="Otvorena repozicija preloma femura"/>
        <s v="Hemiartroplastika kolena"/>
        <s v="Biopsija mokraćne bešike"/>
        <s v="Incizija i drenaža apscesa kože i potkožnog tkiva"/>
        <s v="Perkutana drenaža retroperitonealnog apscesa"/>
        <s v="Radikalna ekscizija limfnih čvorova prepone"/>
        <s v="Operacija varikocele (subingvinalna)"/>
        <s v="Orhidektomija, obostrana"/>
        <s v="Cirkumcizija (obrezivanje) muškarca"/>
        <s v="Ekscizija karunkula uretre"/>
        <s v="Sling procedure kod stres inkontinencije kod žena"/>
        <s v="Parcijalna nefrektomija – otvorena hirurgija (primarni rad)"/>
        <s v="Radikalna nefrektomija zbog tumora bubrežnog parenhima – otvorena hirurgija (primarni rad)"/>
        <s v="Nefroureterektomija (nefrektomija sa totalnom ureterektomijom) – otvorena hirurgija (primarni rad)"/>
        <s v="Nefrolitotomija sa odstranjenjem    2 kalkulusa"/>
        <s v="Vantelesna litotripsija šok-talasima  [ESWL]"/>
        <s v="Ureterolitotomija – otvorena hirurgija (primarni rad)"/>
        <s v="Pijeloplastika – otvorena hirurgija (primarni rad)"/>
        <s v="Parcijalna ureterektomija"/>
        <s v="Formiranje kutane ureterostomije (jednostrano) "/>
        <s v="Formiranje kutane ureterostomije (obostrano) – otvorena hirurgija"/>
        <s v="Formiranje nekontinentnog crevnourinarnog rezervoara – nekontinentna urostoma"/>
        <s v="Perkutana nefrostomija (PCN)"/>
        <s v="Retrogradna ureterorenoskopija"/>
        <s v="Retrogradna ureterorenoskopija sa push back manipulacijom kalkulusa u bubreg"/>
        <s v="Retrogradna ureterorenoskopija sa ekstrakcijom kalkulusa iz bubrega  klješticama"/>
        <s v="Retrogradna ureterorenoskopija sa fragmentacijom kamena u bubregu "/>
        <s v="Retrogradna ureterorenoskopija sa fragmentacijom i ekstrakcijom renalnog  kamena"/>
        <s v="Endoskopska manipulacija kalkulusa u ureteru (ureterorenoskopski)"/>
        <s v="Endoskopsko uništavanje kondiloma penisa"/>
        <s v="Endoskopska kateterizacija uretera sa retrogradnom ureteropijelografijom (Chevassu) - jednostrana"/>
        <s v="Endoskopska biopsija pijelona (brush)"/>
        <s v="Endoskopsko plasiranje ureteralnog stenta"/>
        <s v="Endoskopska zamena ureteralnog stenta"/>
        <s v="Endoskopska kateterizacija  uretera – jednostrana"/>
        <s v="Endoskopska kateterizacija  uretera – obostrana"/>
        <s v="Endoskopsko uklanjanje ureteralnog stenta"/>
        <s v="Endoskopska biopsija mokraćne bešike"/>
        <s v="Endoskopska resekcija pojedinačne lezije mokraćne bešike ≤ 2 cm ili tkiva mokraćne bešike"/>
        <s v="Endoskopsko ispiranje krvnih ugrušaka iz mokraćne bešike (uključujući i kauterizaciju krvarećih mesta)"/>
        <s v="Endoskopska resekcija pojedinačne lezije  mokraćne bešike promera &gt;2 cm                  "/>
        <s v="Endoskopska resekcija multiplih lezija mokraćne bešike"/>
        <s v="Endoskopska elektrokauterizacija multiplih promena mokraćne bešike"/>
        <s v="Endoskopska resekcija vrata mokraćne bešike"/>
        <s v="Endoskopska ekstrakcija kalkulusa iz uretera (bez ureteroskopije)"/>
        <s v="Litolapaksija mokraćne bešike"/>
        <s v="Cistolitotomija – otvorena hirurgija"/>
        <s v="Totalna ekscizija mokraćne bešike - otvorena hirurgija"/>
        <s v="Ekscizija divertikuluma mokraćne bešike"/>
        <s v="Suprapubična prostatektomija"/>
        <s v="Retropubična prostatektomija"/>
        <s v="Transuretralna resekcija prostate [TURP]"/>
        <s v="Radikalna prostatektomija"/>
        <s v="Radikalna prostatektomija sa rekonstrukcijom vrata mokraćne bešike"/>
        <s v="Radikalna prostatektomija sa rekonstrukcijom vrata mokraćne bešike i pelvičnom limfadenektomijom"/>
        <s v="Biopsija prostate"/>
        <s v="Endoskopska biopsija prostate"/>
        <s v="Transrektalna biopsija prostate iglom (TRUS vođena)"/>
        <s v="Uretroskopija"/>
        <s v="Incizija spoljašnjeg otvora uretre (meatotomija)"/>
        <s v="Interna uretrotomija"/>
        <s v="Interna uretrotomija – sa optičkim instrumentom"/>
        <s v="Kompletna uretrektomija"/>
        <s v="Parcijalna ekscizija lezije na skrotumu"/>
        <s v="Eksploracija skrotalnog sadržaja, jednostrano"/>
        <s v="Ureterolitotomija na predhodno operisanom ureteru"/>
        <s v="Korekcija vezikovaginalne fistule vaginalnim putem"/>
        <s v="Eksploracija skrotalnog sadržaja, obostrano"/>
        <s v="Odstranjenje analne bradavice"/>
        <s v="Otvorena trombektomija donje šuplje vene"/>
        <s v="Ekscizija limfnog čvora na drugom mestu"/>
        <s v="Lokalna ekscizija lezije želuca"/>
        <s v="Nefrolitotomija sa odstranjenjem  ? 3 kalkulusa"/>
        <s v="Ekstrakorporalna litotripsija bilijarnog trakta šok-talasima (ESWL)"/>
        <s v="Kompletna ureterektomija"/>
        <s v="Revizija urinarnog konduita"/>
        <s v="Reparacija perforirajuće rane na očnoj jabučici sa ušivanjem laceracije na rožnjači"/>
        <s v="Reparacija perforirajuće rane na očnoj jabučici sa ušivanjem laceracije na beonjači"/>
        <s v="Uklanjanje intraokularnog stranog tela iz zadnjeg segmenta magnetom"/>
        <s v="Operacija halaciona"/>
        <s v="Insercija ostalih nazolakrimalnih cevčica/stentova u lakrimalnu/konjunktivalnu kesicu zbog drenaže"/>
        <s v="Autogena ili alogena transplantacija konjunktive"/>
        <s v="Ekscizija pterigijuma"/>
        <s v="Intrakapsularna ekstrakcija prirodnog sočiva"/>
        <s v="Ekstrakapsularna ekstrakcija prirodnog sočiva tehnikom jednostavne aspiracije (i irigacije)"/>
        <s v="Ekstrakapsularna ekstrakcija prirodnog sočiva fakoemulzifikacijom i aspiracijom katarakte"/>
        <s v="Ekstrakapsularna ekstrakcija prirodnog sočiva mehaničkom "/>
        <s v="Ugradnja savitljivog veštačkog intraokularnog sočiva"/>
        <s v="Ugradnja ostalih tipova veštačkih sočiva"/>
        <s v="Ekstrakapsularna ekstrakcija prirodnog sočiva tehnikom jednostavne aspiracije (i irigacije) sa insercijom savitljivog veštačkog sočiva"/>
        <s v="Ekstrakapsularna ekstrakcija prirodnog sočiva fakoemulzifikacijom i aspiracijom katarakte sa insercijom savitljivog veštačkog sočiva"/>
        <s v="Ekstrakapsularna ekstrakcija prirodnog sočiva mehaničkom fakofragmentacijom i aspiracijom katarakte sa insercijom savitljivog veštačkog sočiva"/>
        <s v="Ugradnja veštačkog sočiva u zadnju komoru i šavova na dužici i beonjači"/>
        <s v="Uklanjanje veštačkog sočiva"/>
        <s v="Repozicija veštačkog sočiva"/>
        <s v="Zamena veštačkog sočiva"/>
        <s v="Zamena veštačkog sočivaa insercijom u zadnju komoru i postavljenjem šavova na dužici i beonjači"/>
        <s v="Repozicija veštačkog sočiva sa šavovima na sočivu"/>
        <s v=" Uklanjanje staklastog tela, anteriorni pristup"/>
        <s v="Mehanička fragmentacija sekundarne membrane"/>
        <s v="Uklanjanje staklastog tela sa razdvajanjem vitrealnih traka (staklastog tela)"/>
        <s v="Uklanjanje staklastog tela sa razdvajanjem vitrealnih traka (staklastog tela) i uklanjanje preretinalne membrane"/>
        <s v="Ekstrakcija sočiva sklerotomijom zadnje komore sa uklanjanjem staklastog tela"/>
        <s v="Primena terapeutskog sredstva u prednoj komori"/>
        <s v="Irigacija prednje komore"/>
        <s v="Trabekulektomija"/>
        <s v="Revizija procedure fistulizacije beonjače"/>
        <s v="Razdvajanje zadnjih sinehija"/>
        <s v="Uništavanje cilijarnog tela (ciklodestruktivne antiglaukomne procedure)"/>
        <s v="Reparacija ablacije mrežnjače krioterapijom"/>
        <s v="Operacija protiv ablacije mrežnjače, postavljanjem serklaža"/>
        <s v="Revizija prethodne procedure obavljene zbog ablacije mrežnjače"/>
        <s v="Destrukcija mrežnjače fotokoagulacijom"/>
        <s v="Reparacija ablacije mrežnjače fotokoagulacijom"/>
        <s v="Uklanjanje silikonskog ulja"/>
        <s v="Ponovno ušivanje operativne rane kome je prethodila intraokularna procedura"/>
        <s v="Ponovno ušivanje operativne rane kome je prethodila intraokularna procedura sa ekscizijom prolabirane dužice"/>
        <s v="Recesija očnog kapka"/>
        <s v="Redukcija gornjeg očnog kapka"/>
        <s v="Korekcija ptoze na očnom kapku tehnikom frontalis mišića sa fascijalnim slingom"/>
        <s v="Korekcija ektropiona ili entropiona tehnikom šavova"/>
        <s v="Ostale procedure na rožnjači"/>
        <s v="Ostale procedure na beonjači"/>
        <s v="Ostale procedure na dužici"/>
        <s v="Ostale procedure na prednjoj komori"/>
        <s v="Ostale procedure na sočivu"/>
        <s v="Ostale procedure na staklastom telu"/>
        <s v="Ostale reparacije očnog kapka"/>
        <s v="Iridotomija"/>
        <s v="Uklanjanje dubinskog stranog tela iz konjunktive"/>
        <s v="Iridoplastika"/>
        <s v="Iridektomija"/>
        <s v="Reparacija perforirajuće rane na očnoj jabučici sa ušivanjem laceracije na rožnjači i beonjači"/>
        <s v="Debridman epitela rožnjače"/>
        <s v="Intrakapsularna ekstrakcija prirodnog sočiva sa insercijom ostalih veštačkih sočiva"/>
        <s v="Ponovna operacija prethodne korekcije ptoze na očnom kapku resekcijom ili produženjem mišića podizača gornjeg očnog kapka (m. levator palpebrae superioris)"/>
        <s v="Kapsulektomija sočiva"/>
        <s v="Ekstrakapsularna ekstrakcija prirodnog sočiva tehnikom jednostavne aspiracije (i irigacije) sa insercijom ostalih veštačkih sočiva"/>
        <s v="Ostale ekstrakapsularne ekstrakcije prirodnog sočiva sa insercijom savitljivog veštačkog sočiva"/>
        <s v="Dijagnostička aspiracija staklastog tela"/>
        <s v="Korekcija ptoze na očnom kapku ostalim tehnikama levator mišića"/>
        <s v="Rekonstrukcija očnog kapka sa režnjem, jedini ili prvi stadijum"/>
        <s v="Ekscizija benignih/malignih tumora kože sa rekonstrukcijom defekta  M.F. Regija"/>
        <s v="Biopsija pljuvačne žlezde ili kanala"/>
        <s v="Pracijalna ekscizija parotidne žlezde"/>
        <s v="Lingvalna frenektomija"/>
        <s v="Lingvalna frenotomija"/>
        <s v="Ekscizija tireoglosalne ciste"/>
        <s v="Operacija cista i fistula vrata, lateralnih"/>
        <s v="Ekscizija lezije(a) na koži i potkožnom tkivu nosa"/>
        <s v="Radikalna ekscizija limfnih čvorova vrata"/>
        <s v="Miringoplastika, transmeatalni pristup"/>
        <s v="Mastoidektomija"/>
        <s v="Radikalna mastoidektomija"/>
        <s v="Stapedotomija"/>
        <s v="Eksploracija srednjeg uva"/>
        <s v="Miringotomija sa insercijom tube, jednostrana"/>
        <s v="Miringotomija sa insercijom tube, obostrana"/>
        <s v="Ekscizija promena u srednjem uvu"/>
        <s v="Endonazalna operacija nazalnih polipa"/>
        <s v="Funkcionalna septoplastika"/>
        <s v="Septoplastika sa submukoznom resekcijom nosne pregrade"/>
        <s v="Kauterizacija ili dijatermija nosnih školjki"/>
        <s v="Hirurški prelom nosne školjke, jednostrani"/>
        <s v="Parcijalna mukotomoija, jednostrana"/>
        <s v="Submukozna resekcija nosnih školjki (konhi), jednostrana"/>
        <s v="Submukozna resekcija nosnih školjki (konhi), obostrana"/>
        <s v="Endonazalna operacija maksilarnog sinusa – donja meatotomija, jednostrana "/>
        <s v="Endonazalna operacija maksilarnog sinusa – donja meatotomija, obostrana"/>
        <s v="Endonazalna operacija polipa maksilarnog sinusa"/>
        <s v="Lateralna rinotomija sa uklanjanjem intranazalne lezije"/>
        <s v="Etmoidektomija, jednostrana"/>
        <s v="Etmoidektomija, obostrana"/>
        <s v="Intranazalno uklanjanje polipa etmoidalnog sinusa"/>
        <s v="Trepanacija frontalnog sinusa"/>
        <s v="Tonzilektomija bez adenoidektomije"/>
        <s v="Tonzilektomija sa adenoidektomijom"/>
        <s v="Zaustavljanje hemoragije posle tonzilektomie i adenoidektomije"/>
        <s v="Adenoidektomija bez tonzilektomije"/>
        <s v="Uvulotomija"/>
        <s v="Totalna laringektomija"/>
        <s v="Hemilaringektomija"/>
        <s v="Laringoskopija sa uklanjanjem lezija"/>
        <s v="Mikrolaringoskopija sa uklanjanjem lezija laserom "/>
        <s v="Mikrolaringoskopija sa uklanjanjem lezija"/>
        <s v="Laringofisura sa hordektomijom"/>
        <s v="Otvorena traheostomija, privremena"/>
        <s v="Otvorena traheostomija, stalna"/>
        <s v="Revizija traheostome"/>
        <s v="Traheo-ezofagealna fistulizacija"/>
        <s v="Zamena laringealnog stenta"/>
        <s v="Rinoplastika sa korekcijom hrskavice"/>
        <s v=" Rinoplastika sa korekcijom koštanog luka"/>
        <s v=" Korekcija klempavog uva"/>
        <s v="Klinasta ekscizija uva pune debljine"/>
        <s v="Zatvorena repozicija preloma nosne kosti"/>
        <s v="Ekscizija lezija na jeziku"/>
        <s v="Ekscizija lezija na pljuvačnim žlezdama"/>
        <s v="Ostale procedure na uvuli"/>
        <s v="Ostale procedure na tonzilama ili adenoidima"/>
        <s v="Ostaleprocedure na farinksu"/>
        <s v="Ekscizija ostalih lezija na farinksu"/>
        <s v="Mastoidektomija tehnikom intaktnog zida spoljašnjeg slušnog kanala sa miringoplastikom"/>
        <s v="Atikotomija"/>
        <s v="Etmoidotomija"/>
        <s v="Intranazalno uklanjanje polipa sfenoidnog sinusa"/>
        <s v="Parcijalna resekcija maksile"/>
        <s v="Intranazalno uklanjanje polipa frontalnog sinusa"/>
        <s v="Uklanjanje faringealne ciste"/>
        <s v="Revizija modifkovane radikalne mastoidektomije"/>
        <s v="Lipektomija, jedna ekscizija"/>
        <s v="Ponovna eksploracija limfnog čvora na vratu"/>
        <s v="Ostale intranazalne procedure na sfenoidnom sinusu"/>
        <s v="Lokalni režanj kože uva"/>
        <s v="Ekscizija lezije(a) na koži i potkožnom tkivu ostalih oblasti"/>
        <s v="Ekscizija lezije(a) na koži i potkožnom tkivu očnog kapka"/>
        <s v="Ekscizija vaskularne anomalije u ostalim oblastima"/>
        <s v="Ekscizija arteriovenske malformacije nosa"/>
        <s v="Incizija pljuvačnih žlezda ili kanala"/>
        <s v="Ekscizija lezije(a) na koži i potkožnom tkivu usne"/>
        <s v="Rekonstrukcija spoljašnjeg slušnog kanala"/>
        <s v="Zatvaranje drugih vrsta fistula na traheji"/>
        <s v="Zatvaranje traheo-ezofagealne fistule, torakotomijom"/>
        <s v="Ostale reparacije jezika"/>
        <s v="Marsupijalizacija ciste na pljuva?nim žlezdama ili kanalima"/>
        <s v="Lokalni režanj kože nosa"/>
        <s v="Primena serklaža na grlić materice"/>
        <s v="Elektivni klasični carski rez"/>
        <s v="Elektivni carski rez sa rezom na donjem segmentu materice"/>
        <s v="Hitan carski rez sa rezom na donjem segmentu materice"/>
        <s v="Postpartalna evakuacija sadržaja materice kiretažom i dilatacijom cervikalnog kanala"/>
        <s v="Sutura rascepa perineuma trećeg ili četvrtog stepena"/>
        <s v="Sakrospinozna kolpopeksija"/>
        <s v="Reparacija prednjeg dela vagine, vaginalni pristup"/>
        <s v="Reparacija zadnjeg vaginalnog kompartmana, vaginalni pristup"/>
        <s v="Reparacija prednjeg i zadnjeg dela vagine, vaginalni pristup"/>
        <s v="Kauterizacija promena na grliću materice"/>
        <s v="Ostale procedure destrukcije promena na grliću materice"/>
        <s v="Konizacija grlića materice"/>
        <s v="Amputacija grlića materice"/>
        <s v="Miomektomija histeroskopijom"/>
        <s v="Dijagnostička histeroskopija"/>
        <s v="Polipektomija materice histeroskopijom"/>
        <s v="Laparoskopska elektrokauterizacija jajnika, driling ovarijuma"/>
        <s v="Laparoskopska ovariektomija, jednostrana"/>
        <s v="Laparoskopska ovariektomija, obostrana"/>
        <s v="Laparoskopska ovarijalna cistektomija, obostrana"/>
        <s v="Laparoskopska parcijalna salpingektomija, jednostrana"/>
        <s v="Laparoskopska salpingektomija, jednostrana"/>
        <s v="Laparoskopska salpingektomija, obostrana"/>
        <s v="Laparoskopska salpingoovariektomija, jednostrana"/>
        <s v="Laparoskopska salpingoovariektomija, obostrana"/>
        <s v="Ekscizija promenjenih zona grlića omčicom (LLETZ) i LOOP ekscizija LLETZ eksciziona konusna biopsija"/>
        <s v="Laparoskopska miomektomija "/>
        <s v="Miomektomija laparotomijom"/>
        <s v="Subtotalna abdominalna histerektomija"/>
        <s v="Totalna klasična abdominalna histerektomija"/>
        <s v="Klasična histerektomija sa adneksektomijom"/>
        <s v="Vaginalna histerektomija"/>
        <s v="Vaginalna histerektomija sa uklanjanjem adneksa"/>
        <s v="Salpingektomija sa uklanjanjem trudnoće u jajovodu"/>
        <s v="Laparoskopska salpingektomija sa uklanjanjem trudnoće u jajovodu"/>
        <s v="Rekonstrukcija materice i potpornih struktura"/>
        <s v="Sterilizacija otvorenim abdominalnim pristupom"/>
        <s v="Test prohodnosti jajovoda"/>
        <s v="Elektrokauterizacija jajnika (driling)"/>
        <s v="Ovariektomija, jednostrana"/>
        <s v="Salpingektomija, jednostrana"/>
        <s v="Salpingoovariektomija, jednostrana"/>
        <s v="Ovarijalna cistektomija, obostrana"/>
        <s v="Salpingoovariektomija, obostrana"/>
        <s v="Laparoskopski asistirana vaginalna histerektomija sa adneksektomijom"/>
        <s v="Revizija ožiljka na ostalim oblastima dužine 7 cm i manje"/>
        <s v="Revizija ožiljka na ostalim oblastima dužine više od 7 cm"/>
        <s v="Ekscizija lezija vulve"/>
        <s v="Totalna laparoskopska abdominalna histerektomija"/>
        <s v="Ostale reparacije vagine"/>
        <s v="Epiziotomija"/>
        <s v="Sutura laceracije vagine nakon porođaja"/>
        <s v="Sutura povreda perineuma prvog ili drugog stepena"/>
        <s v="Repozicija invaginacije tankog creva"/>
        <s v="Laparoskopska sterilizacija"/>
        <s v="Totalna laparoskopska abdominalna histerektomija sa adneksetomijom"/>
        <s v="Laparoskopska elektrodestrukcija jajovoda"/>
        <s v="Uklanjanje peritonealno smeštene ektopčne trudnoće"/>
        <s v="Ostale laparoskopske reparacije materice"/>
        <s v="Uzimanje uzorka limfnog ?vora karlice ili abdomena za utvr?ivanje nivoa ginekološkog maligniteta"/>
        <s v="Stejdžing laparotomija"/>
        <s v="Ostale procedure na vulvi"/>
        <s v="Abdominalna histerektomija sa pelvičnom limfonodektomijom"/>
        <s v="Uklanjanje konaca"/>
        <s v="Obostrano merenje indeksa sistolnog arterijskog pritiska i sonografija krvnih sudova donjih ekstremiteta "/>
        <s v="Ostale elektrokardiografije (EKG)"/>
        <s v="Test ispiranja mokraćne bešike "/>
        <s v="Edukacija i obuka za kućnu dijalizu"/>
        <s v="Vađenje krvi u dijagnostičke svrhe"/>
        <s v="Intraarterijska kanilacija za gasnu analizu krvi"/>
        <s v="Redukcija invaginacije (intususcepcije) tečnošću "/>
        <s v="Previjanje rane"/>
        <s v="Kateterizacija mokraćne bešike – kroz uretru"/>
        <s v="Zamena stalnog urinarnog katetera – kroz uretru (endoskopski)"/>
        <s v="Ultrazvučni pregled abdomena"/>
        <s v="Ultrazvučni pregled urinarnog sistema"/>
        <s v="Ultrazvučni dupleks pregled arterija ili bajpasa donjih ekstremiteta, bilateralni"/>
        <s v="Ultrazvučni dupleks pregled vena donjih ekstremiteta, bilateralni"/>
        <s v="Ultrazvučni dupleks pregled arterija ili bajpasa gornjih ekstremiteta, bilateralni"/>
        <s v="Ultrazvučni dupleks pregled vena gornjih ekstremiteta, bilateralni"/>
        <s v="Ultrazvučni dupleks pregled ekstrakranijalnih, karotidnih i vertebralnih krvnih sudova (sa ili bez kontrasta)"/>
        <s v="Ultrazvučni dupleks pregled hirurški oblikovane arteriovenske fistule ili "/>
        <s v="Kateterizacija/kanilacija ostalih vena"/>
        <s v="Test adekvatnosti hemodijalize"/>
        <s v="Ostale fiziološke procene"/>
        <s v="Ostale terapije obogaćivanja kiseonika/om "/>
        <s v="Kardiopulmonalna reanimacija"/>
        <s v="Održavanje katetera, plasiranog radi administracije leka"/>
        <s v="Ispiranje ureterostome ili ureteralnog katetera"/>
        <s v="Procena integriteta kože"/>
        <s v="Procena samostalnosti"/>
        <s v="Preventivno savetovanje ili podučavanje"/>
        <s v="Savetovanje ili podučavanje o ishrani/dnevnom unosu hrane"/>
        <s v="Savetovanje ili podučavanje o održavanju zdravlja i oporavku "/>
        <s v="Drenaža respiratornog sistema, bez incizije "/>
        <s v="Pratnja ili transport klijenta"/>
        <s v="Intramuskularno davanje farmakološkog sredstva, drugo i nenaznačeno farmakološko sredstvo"/>
        <s v="Intravensko davanje farmakološkog sredstva, antineoplastično sredstvo"/>
        <s v="Intravensko davanje farmakološkog sredstva, trombolitičko sredstvo"/>
        <s v="Intravensko davanje farmakološkog sredstva, anti-infektivno sredstvo"/>
        <s v="Intravensko davanje farmakološkog sredstva, insulin"/>
        <s v="Intravensko davanje farmakološkog sredstva, hranljiva supstanca"/>
        <s v="Intravensko davanje farmakološkog sredstva, elektrolit"/>
        <s v="Intravensko davanje farmakološkog sredstva, drugo i neklasifikovano farmakološko sredstvo"/>
        <s v="Subkutano davanje farmakološkog sredstva, trombolitičko sredstvo"/>
        <s v="Subkutano davanje farmakološkog sredstva, insulin"/>
        <s v="Subkutano davanje farmakološkog sredstva, drugo i neklasifikovano farmakkološko sredstvo"/>
        <s v="Oralno davanje farmakološkog sredstva, antineoplastičko sredstvo"/>
        <s v="Oralno davanje farmakološkog sredstva, anti-infektivno sredstvo"/>
        <s v="Oralno davanje farmakološkog sredstva, drugo i neklasifikovano farmakološko sredstvo"/>
        <s v="Neki drugi način davanja farmakološkog sredstva, drugo i neklasifikovano farmakološko sredstvo"/>
        <s v="Uzorkovanje krvi (venepunkcija)"/>
        <s v="Glukoza u kapilarnoj krvi - POCT metodom"/>
        <s v="Merenje zapremine 24h-urina, dnevnog urina "/>
        <s v="Uzimanje biološkog materijala za mikrobiološki pregled"/>
        <s v="Određivanje telesnog sastava metodom bioimpedance"/>
        <s v="Endotrahealna intubacija, jednolumenski tubus "/>
        <s v="Elastografija jetre"/>
        <s v="Održavanje uređaja za vaskularni pristup"/>
        <s v="Antropometrijska merenja kod ispitivanja uhranjenosti pojedinca: "/>
        <s v="Perkutana (zatvorena) biopsija jetre "/>
        <s v="Anorektalni pregled"/>
        <s v="Prevencija dekubitusa u rehabilitaciji"/>
        <s v="Plasiranje nazogastrične sonde"/>
        <s v="Uklanjanje katetera ureterostome ili ureteralnog katetera"/>
        <s v="Procena uzimanja propisanih lekova "/>
        <s v="Parenteralna nutritivna podrška"/>
        <s v="Intramuskularno davanje farmakološkog sredstva, steroid"/>
        <s v="Intravensko davanje farmakološkog sredstva, steroid"/>
        <s v="Enteralno davanje farmakološkog sredstva, steroid"/>
        <s v="Enteralno davanje farmakološkog sredstva, drugo i neklasifikovano "/>
        <s v="Oralno davanje farmakološkog sredstva, steroid"/>
        <s v="Uzorkovanje drugih bioloških materijala u laboratoriji"/>
        <s v="Analna manometrija"/>
        <s v="Biopsija želuca"/>
        <s v="Biopsija tankog creva"/>
        <s v="Biopsija debelog creva"/>
        <s v="Panendoskopija do duodenuma sa biopsijom"/>
        <s v="Panendoskopija do ileuma"/>
        <s v="Panendoskopija do ileuma sa biopsijom"/>
        <s v="Panendoskopija do ileuma sa ubrizgavanjem kontrasta (mastila za obeležavanje)"/>
        <s v="Endoskopsko bendiranje varikoziteta jednjaka"/>
        <s v="Panendoskopija do duodenuma sa ekscizijom lezija"/>
        <s v="Endoskopska sklerozacija krvareće lezije jednjaka"/>
        <s v="Endoskopska primena agensa u leziju želuca ili duodenuma"/>
        <s v="Panendoskopija do ileuma sa odstranjenjem stranog tela"/>
        <s v="Panendoskopija do ileuma sa termo-koagulacijom"/>
        <s v="Panendoskopija do ileuma sa koagulacijom laserom"/>
        <s v="Panendoskopija do ileuma sa ekscizijom lezija"/>
        <s v="Panendoskopija do ileuma sa ostalim koagulacijama"/>
        <s v="Endoskopska retrogradna holangiopankreatografija (ERCP)"/>
        <s v="Endoskopska sfinkterotomija sa ekstrakcijom kalkulusa iz glavnog žučnog kanala (ductus choledochus)"/>
        <s v="Insercija tubusa u tanko crevo"/>
        <s v="Endoskopski ultrazvuk"/>
        <s v="Rigidna rektosigmoidoskopija"/>
        <s v="Rigidna rektosigmoidoskopija sa biopsijom"/>
        <s v="Fiberoptička kolonoskopija do cekuma sa primenom mastila za obeležavanje"/>
        <s v="Фибероптичка колоноскопија до цекума са полипектомијом; колоноскопија до цекума са вишеструким полипектомијама; дуга колоноскопија са полипектомијом "/>
        <s v="Podvezivanje hemoroida gumicom "/>
        <s v="Endoskopska kontrola peptičkog ulkusa ili krvarenja"/>
        <s v="Endoskopska mukozna resekcija debelog creva"/>
        <s v=" Endoskopska destrukcija lezija debelog creva"/>
        <s v="Endoskopska dilatacija kolorektalnih striktura"/>
        <s v="Ezofagoskopija sa biopsijom"/>
        <s v="Endoskopska ultrasonografija sa biopsijom"/>
        <s v="Panendoskopija kroz veštačku stomu"/>
        <s v="Panendoskopija do duodenuma sa odstranjenjem stranog tela"/>
        <s v="Deksametazonski test-skrining"/>
        <s v="Test oralnog opterećenja glukozom (OGTT test) sa određivanjem glikemija"/>
        <s v="Test oralnog opterećenja glukozom (OGTT test) sa određivanjem glikemija i insulina"/>
        <s v="Izrada profila glikemija u 4 tačke"/>
        <s v="Izrada profila glikemija u 9 tačaka"/>
        <s v="Korekcija antihiperglikemijske terapije na osnovu profila glikemija u 4 tačke"/>
        <s v="Korekcija antihiperglikemijske terapije na osnovu profila glikemija u 9 tačaka"/>
        <s v="Korekcija antihiperglikemijske terapije u trudnice sa gestacijskim dijabetesom na osnovu profila glikemija u 9 tačaka"/>
        <s v="Skidanje podataka sa aparata za samokontrolu glikemija preko elektronskog čitača"/>
        <s v="Analiza zapisa kontrole glikemija, ugljenohidratnih jedinica i doza insulina preko elektronske platforme"/>
        <s v="DXA praćenje BMD u endokrinopatijama na L-S kičmi"/>
        <s v="DXA praćenje BMD u endokrinopatijama na vratu femura"/>
        <s v="DXA praćenje BMD u endokrinopatijama na podlaktici"/>
        <s v="DXA praćenje telesnog sastava u endokrinopatijama"/>
        <s v="Denzitometrija kostiju upotrebom rendgenske apsorpciometrije dualne energije"/>
        <s v="Ultrazvučni pregled vrata"/>
        <s v="Primena leka za respiratorni sistem pomoću nebulizatora"/>
        <s v="Ostala ispiranja rektuma"/>
        <s v="Ispiranje ostalih trajnih katetera mokraćne bešike"/>
        <s v="Ispiranje katetera, neklasifikovano na drugom mestu"/>
        <s v="Udružene zdravstvene procedure, edukacija o dijabetesu"/>
        <s v="Procena održavanja zdravlja ili oporavka "/>
        <s v="Subkutano davanje farmakološkog sredstva, anti-infektivno sredstvo"/>
        <s v="Oralno davanje farmakološkog sredstva, trombolitičko sredstvo"/>
        <s v="Test oralnog opterećenja glukozom (OGTT test)"/>
        <s v="Praćenje centralnog venskog pritiska"/>
        <s v="Praćenje sistemskog arterijskog pritiska"/>
        <s v="Holter ambulantno kontinuirano EKG snimanje"/>
        <s v="Kardiovaskularni stres test –test opterećenja"/>
        <s v="Snimanje prosečnog signala EKG-a"/>
        <s v="Testiranje ostalih ugrađenih pejsmejkera"/>
        <s v="Testiranje atrioventrikularnog pejsmejkera"/>
        <s v="Ugradivi rekorder za praćenje srčanog rada aktiviran od strane pacijenta"/>
        <s v="Testiranje ugrađenog srčanog defibrilatora"/>
        <s v="Kardioverzija"/>
        <s v="Centralna venska kateterizacija"/>
        <s v="Umetanje balonskog katetera u desni deo srca zbog pra?enja"/>
        <s v="Postupak održavanja kontinuirane ventilatorne podrške, ≤ 24 sata"/>
        <s v="Postupak održavanja kontinuirane ventilatorne podrške, &gt; 24 sati i &lt; 96 sati"/>
        <s v="Postupak održavanja kontinuirane ventilatorne podrške, ≥ 96 sati"/>
        <s v="Davanje anestetičkog sredstva oko brahijalnog pleksusa"/>
        <s v="Davanje anestetičkog sredstva oko ilioingvinalnog nerva"/>
        <s v="Davanje anestetičkog sredstva oko radijalnog nerva"/>
        <s v="Postupak održavanja endotrahealne intubacije (kontrola pravilne pozicije), jednolumenski tubus"/>
        <s v="Kateterizacija/kanilacija ostalih arterija"/>
        <s v="Koronarna angiografija (koronarografija)"/>
        <s v="Implantacija privremene endovenske elektrode u komoru"/>
        <s v="Insercija potkožno implantiranog uređaja za monitoring"/>
        <s v="Uklanjanje potkožno implantiranog uređaja za monitoring"/>
        <s v="Perkutana transluminalna angioplastika balonom jedne koronarne arterije"/>
        <s v="Perkutana transluminalna angioplastika balonom dve i više koronarnih arterija"/>
        <s v="Perkutana insercija jednog transluminalnog stenta u pojedinačnu koronarnu arteriju"/>
        <s v="Perkutana insercija dva ili više transluminalna stenta u pojedinačnu koronarnu arteriju"/>
        <s v="Perkutana insercija dva ili više transluminalna stenta u višestruke koronarne arterije"/>
        <s v="Perkutana transluminalna koronarna rotaciona aterektomija [PTCRA], jedna arterija sa insercijom jednog stenta"/>
        <s v="Perkutana transluminalna koronarna rotaciona aterektomija [PTCRA], jedna arterija sa insercijom  2 stenta"/>
        <s v="Implantacija permanentne endovenske elektrode pejsmejkera u pretkomoru"/>
        <s v="Impnlantacija generatora pejsmejkera"/>
        <s v="Zamena pejsmejkera"/>
        <s v="Uklanjanje pejsmejkera"/>
        <s v="Perikardiocenteza"/>
        <s v="Implantacija permanentne endovenske elektrode pejsmejkera u levu komoru"/>
        <s v="Zamena permanentne endovenske elektrode za pejsmejker u levoj komori"/>
        <s v="Zamena permanentne endovenske elektrode defibrilatora u levoj komori"/>
        <s v="Uklanjanje permanentne endovenske elektrode defibrilatora u levoj komori"/>
        <s v="Implantacija permanentne endovenske elektrode defibrilatora u levu komoru"/>
        <s v="Implantacija permanentne endovenske elektrode defibrilatora u ostale srčane šupljine"/>
        <s v="Implantacija defibrilatora"/>
        <s v="Zamena defibrilatora"/>
        <s v="M-prikaz i dvodimenzionalni ultrazvučni pregled srca u realnom vremenu"/>
        <s v="Transezofagealni ultrazvučni pregled srca u realnom vremenu"/>
        <s v="Ultrazvučni dupleks pregled aorte, intraabdominalnih i ilijačnih arterija i/ili donje šuplje vene i ilijačnih vena"/>
        <s v="Ultrazvučni dupleks pregled renalnih i/ili visceralnih krvnih sudova"/>
        <s v="Flebografija"/>
        <s v="Podešavanje defibrilatora"/>
        <s v="Podešavanje endovenske elektrode za defibrilator"/>
        <s v="Revizija ili relokacija kožnog džepa za pejsmejker ili defibrilator"/>
        <s v="Ispiranje nazogastrične sonde"/>
        <s v="Zatvorena masaža srca"/>
        <s v="Ostale konverzije srčanog ritma"/>
        <s v="Posmatranje efektivnog rada srca ili krvnog protoka, neklasifikovano na drugom mestu"/>
        <s v="Postupak održavanja neinvazivne ventilatorne podrške, ≤ 24 sata"/>
        <s v="Postupak održavanja neinvazivne ventilatorne podrške, &gt; 24 sati i &lt; 96 sati"/>
        <s v="Postupak održavanja neinvazivne ventilatorne podrške, ≥ 96 sati"/>
        <s v="Infiltracija lokalnog anestetika, ASA 10"/>
        <s v="Sedacija, ASA 29"/>
        <s v="Sedacija, ASA 30"/>
        <s v="Udružene zdravstvene procedure, dijetetika"/>
        <s v="Procena vaskularnog sistema"/>
        <s v="Procena ishrane/dnevnog unosa hrane"/>
        <s v="Ostala savetovanja ili podučavanja"/>
        <s v="Podrška terapeutskoj dijeti"/>
        <s v="Intra-arterijsko davanje farmakološkog sredstva, drugo i neklasifikovano sredstvo"/>
        <s v="Intravensko davanje farmakološkog sredstva, antidot"/>
        <s v="Subkutano davanje farmakološkog sredstva, steroid"/>
        <s v="Subkutano davanje farmakološkog sredstva, elektrolit"/>
        <s v="Oralno davanje farmakološkog sredstva, antidot"/>
        <s v="Oralno davanje farmakološkog sredstva, insulin"/>
        <s v="Oralno davanje farmakološkog sredstva, hranljiva supstanca"/>
        <s v="Oralno davanje farmakološkog sredstva, elektrolit"/>
        <s v="Punjenje uređaja za davanje leka, trombolitičko sredstvo"/>
        <s v="Uzimanje biološkog materijala za mikrobiološki pregled u transportnu podlogu"/>
        <s v="Subkutano davanje farmakološkog sredstva, antidot"/>
        <s v="Uklanjanje permanentne endovenske elektrode pejsmejkera u levoj komori"/>
        <s v="Procena opšteg stanja pacijenta"/>
        <s v="Pregled CD skenera/filma"/>
        <s v="Pregled CD MR / filma"/>
        <s v="Procena EEG nalaza"/>
        <s v="Procena EMNG nalaza"/>
        <s v="Procena nalaza VEP"/>
        <s v="Procena nalaza AEP"/>
        <s v="Procena nalaza SEP"/>
        <s v="Somatosenzorni evocirani potencijali"/>
        <s v="Auditivno evocirani potencijali moždanog stabla"/>
        <s v="Elektroencefalografija (EEG)"/>
        <s v="Elektromiografija (EMG)"/>
        <s v="Studije sprovodljivosti na 2 ili 3 nerva"/>
        <s v="Studije sprovodljivosti na 2 ili 3 nerva sa elektromiografijom"/>
        <s v="Studije sprovodljivosti na 4 ili više nerva"/>
        <s v="Studije sprovodljivosti na 4 ili više nerva sa elektromiografijom"/>
        <s v="Test repetitivne stimulacije"/>
        <s v="Ispitivanje evociranih odgovora centralnog nervnog sistema, 1 ili 2 studije"/>
        <s v="Ispitivanje evociranih odgovora centralnog nervnog sistema, 3 ili više studija"/>
        <s v="Kalorički test čula za ravnotežu"/>
        <s v="Bitermalni kalorički test čula za ravnotežu"/>
        <s v="Lumbalna punkcija"/>
        <s v="Vizuelni evocirani potencijali (VEP)"/>
        <s v="Neurološka procena"/>
        <s v="Procena funkcije sluha"/>
        <s v="Procena funkcije gutanja"/>
        <s v="Biomehanička procena"/>
        <s v="Procena potrebe za uređajem ili opremom koja služi kao pomoć"/>
        <s v="Evocirani potencijali u mirovanju "/>
        <s v="Pomoć u aktivnostima vezanim za samonegu/samoodržanje"/>
        <s v="Pomoć u aktivnostima vezanim za održanje zdravlja"/>
        <s v="Pomoć u aktivnostima vezanim za položaj tela/mobilnost/kretanje"/>
        <s v="Intramuskularno davanje farmakološkog sredstva, anti-infektivno sredstvo"/>
        <s v="Intramuskularno davanje farmakološkog sredstva, hranljiva supstanca"/>
        <s v="Vizuo-motorna procena"/>
        <s v="Procena potencijalne oštrine vida"/>
        <s v="Procena vidnog polja, konfrontacijom "/>
        <s v="Procena funkcije ekstraokularnih mišića"/>
        <s v="Procena konvergencije"/>
        <s v="Procena pokreta očiju tipa tzv. glatko praćenje (posmatranog objekta)"/>
        <s v="Procena pokreta očiju, sakadični - trzajni pokreti"/>
        <s v="Procena pokreta očiju, konvergentno-divergentnih"/>
        <s v="Procena pokreta očiju, vestibularno-okularni refleks (VOR)"/>
        <s v="Procena pokreta očiju, optokinetički nistagmus (OKN)"/>
        <s v="Procena pokreta očiju, održavanje fiksacije"/>
        <s v="Procena diplopije"/>
        <s v="Druge procene okularne pokretljivosti i binokularne funkcije"/>
        <s v="Pregled/procena zenice, izgled"/>
        <s v="Pregled/procena zenice, reakcije"/>
        <s v="Ispitivanje sluha zvučnim viljuškama"/>
        <s v="Test zamorljivosti glasa"/>
        <s v="Vestibulospinalni testovi - Rombergov (Romberg), „past pointing“"/>
        <s v="Test spontanog nistagmusa sa Frenzelovim naočarima i fiksacionog nistagmusa"/>
        <s v="Vestibulookularni testovi: „head impulse“ i „head shaking“ test "/>
        <s v="Procena neurološkog stanja"/>
        <s v="Pregled i snimanje (sonografija) intrakranijalne arterijske cirkulacije korišćenjem transkranijalnog doplera"/>
        <s v="Intramuskularno davanje farmakološkog sredstva, antidot"/>
        <s v="Davanje toksoida tetanusa"/>
        <s v="Dijagnostička torakocenteza"/>
        <s v="Terapijska torakocenteza"/>
        <s v="Procena starenja"/>
        <s v="Ostale procene, konsultacije ili evaluacije "/>
        <s v="Savetovanje ili podučavanje o brizi o samom sebi "/>
        <s v="Podučavanje o pravima i mogućnostima pacijenta"/>
        <s v="Terapijska venesekcija"/>
        <s v="Biopsija trbušnog zida ili pupka"/>
        <s v="Perkutana biopsija koštane srži, iglom (metoda Jamašidi (Jamashidi))"/>
        <s v="Aspiraciona punkcija koštane srži"/>
        <s v="Uklanjanje ostalih drenažnih sistema urinarnog sistema "/>
        <s v="Savetovanje ili podučavanje o propisanim/samoizabranim lekovima"/>
        <s v="Intramuskularno davanje farmakološkog sredstva, antineoplastično sredstvo"/>
        <s v="Subkutano davanje farmakološkog sredstva, antineoplastično sredstvo"/>
        <s v="Sedimentacija eritrocita (SE)"/>
        <s v="Depedikulacija kosmatih delova tela"/>
        <s v="Poligrafija"/>
        <s v="Merenje snage disajnih mišića prilikom različitog volumena pluća"/>
        <s v="Test opterećenja u svrhu procene respiratornog statusa "/>
        <s v="Merenje difuzijskog kapaciteta pluća za ugljen-monoksid"/>
        <s v="Merenje totalnog plućnog volumena"/>
        <s v="Merenje disajnog ili plućnog otpora"/>
        <s v="Inhalacioni provokativni test"/>
        <s v="Ostala merenja respiratorne funkcije"/>
        <s v="Test kožne osetljivosti sa ≤ 20 alergena"/>
        <s v="Izolovana perfuzija ekstremiteta"/>
        <s v="Bronhoskopija kroz veštački otvor - arteficijalnu stomu"/>
        <s v="Bronhoskopija sa biopsijom (rigidna)"/>
        <s v="Fiberoptička bronhoskopija"/>
        <s v="Fiberoptička bronhoskopija sa biopsijom"/>
        <s v="Neinvazivni dijagnostički testovi, merenja ili istraživanja, neklasifikovano na drugom mestu"/>
        <s v="Infiltracija lokalnog anestetika, ASA 20"/>
        <s v="Infiltracija lokalnog anestetika, ASA 29"/>
        <s v="Infiltracija lokalnog anestetika, ASA 39"/>
        <s v="Uzorkovanje krvi (mikrouzorkovanje) "/>
        <s v="Acidobazni status (pH, pO2, pCO2) u krvi"/>
        <s v="Kalcijum u krvi/serumu/plazmi, POCT"/>
        <s v="Kalijum u krvi/serumu/plazmi, POCT"/>
        <s v="Natrijum u krvi/serumu/plazmi, POCT"/>
        <s v="pCO2 (parcijalni pritisak ugljen-dioksida) u krvi "/>
        <s v="pH krvi "/>
        <s v="Bikarbonati (ugljen-dioksid, ukupan) u serumu - jonselektivnom elektrodom (JSE) "/>
        <s v="Bronhodilatatorni test"/>
        <s v="Oksimetrija"/>
        <s v="Testovi pozne preosetljivosti"/>
        <s v="Desenzibilizacija na inhalacione alergene – klasička (subkutane injekcije)"/>
        <s v="Desenzibilizacija na inhalacione alergene - sublingvalna ili oralna"/>
        <s v="Oralna nutritivna podrška"/>
        <s v="Enteralna nutritivna podrška"/>
        <s v="Neki drugi način davanja farmakološkog sredstva, anti-infektivno sredstvo"/>
        <s v="Nenaznačen način davanja farmakološkog sredstva, drugo i neklasifikovano farmakološko sredstvo"/>
        <s v="Digitalni dermoskopski pregled kože, jedna lezija"/>
        <s v="Digitalni dermoskopski pregled kože, više lezija"/>
        <s v="Terapija ostalih oblasti ultraljubičastim A zracima i psoralenima"/>
        <s v="Terapija ostalih oblasti ultraljubičastim B zracima uskog spektra"/>
        <s v="Terapija šake ultraljubičastim A zracima i psoralenima"/>
        <s v="Terapija stopala ultraljubičastim A zracima i psoralenima"/>
        <s v="Terapija šake i stopala ultraljubičastim A zracima i psoralenima"/>
        <s v="Uklanjanje stranog tela iz kože i potkožnog tkiva bez incizije"/>
        <s v="Biopsija kože i potkožnog tkiva"/>
        <s v="Uklanjanje moluske (molluscum contagiosum)"/>
        <s v="Uklanjanje ostalih bradavica"/>
        <s v="Ostale destrukcije lezija na koži"/>
        <s v="Kiretaža lezije na koži, višestruke lezije"/>
        <s v="Krioterapija lezija na koži, pojedinačna lezija"/>
        <s v="Krioterapija lezija na koži, višestruke lezije"/>
        <s v="Ostale procedure na muškim polnim organima"/>
        <s v="Ograničeni oralni pregled"/>
        <s v="Dermoskopski pregled kože, jedna lezija"/>
        <s v="Dermoskopski pregled kože, više lezija"/>
        <s v="Dijagnostikovanje mikoloških oboljenja Vudovom (Wood) metodom"/>
        <s v="Tretman Bioptron lampom"/>
        <s v="Zaustavljanje krvarenja hirurškim putem"/>
        <s v="Površinska lokalna anestezija"/>
        <s v="Perkutana centralna venska kateterizacija"/>
        <s v="Reparacija rane na koži i potkožnom tkivu ostalih oblasti, površinska"/>
        <s v="Kontrola postoperativne hemoragije, neklasifikovana na drugom mestu"/>
        <s v="Uklanjanje stranog tela iz kože i potkožnog tkiva incizijom"/>
        <s v="Biopsija mekog tkiva"/>
        <s v="Biopsija pankreasa"/>
        <s v="Aspiracija hematoma iz kože i potkožnog tkiva"/>
        <s v="Incizija i drenaža hematoma kože i potkožnog tkiva"/>
        <s v="Ostale incizije i drenaže kože i potkožnog tkiva"/>
        <s v="Incizija i drenaža apscesa mekog tkiva"/>
        <s v="Incizija pilonidalnog sinusa ili ciste"/>
        <s v="Ekscizija lezije(a) na koži i potkožnom tkivu prsta šake"/>
        <s v="Ekscizija lezije(a) na koži i potkožnom tkivu ostalih oblasti na glavi"/>
        <s v="Ekscizija lezije(a) na koži i potkožnom tkivu vrata"/>
        <s v="Ekscizija lezije(a) na koži i potkožnom tkivu šake"/>
        <s v="Ekscizija lezije(a) na koži i potkožnom tkivu noge"/>
        <s v="Ekscizija lezije(a) na koži i potkožnom tkivu stopala"/>
        <s v="Skleroterapija hemoroida"/>
        <s v="Drenaža perianalnog apscesa"/>
        <s v="Višestruke injekcije u varikozne vene"/>
        <s v="Plasiranje drena kroz međurebarni prostor"/>
        <s v="Uklanjanje nokta na prstu šake"/>
        <s v="Obrada nokta na prstu stopala"/>
        <s v="Uklanjanje nokta na prstu stopala"/>
        <s v="Klinasta resekcija uraslog nokta na prstu stopala"/>
        <s v="Parcijalna resekcija uraslog nokta na prstu stopala"/>
        <s v="Angiografija, neklasifikovana na drugom mestu"/>
        <s v="Postupak održavanja traheostome"/>
        <s v="Uklanjanje peritonealnog pristupnog uređaja"/>
        <s v="Obrada kože i potkožnog tkiva sa ekscizijom"/>
        <s v="Zamena kanile za traheostomiju"/>
        <s v="Merenje urinarne manometrije"/>
        <s v="Uklanjanje drena iz trbuha"/>
        <s v="Infiltracija lokalnog anestetika, ASA 19 "/>
        <s v="Intravenska post-proceduralna infuzija analgetika"/>
        <s v="Primena, nameštanje, prilagođavanje ili zamena pomagala ili uređaja za prilagođavanje"/>
        <s v="Enteralno davanje farmakološkog sredstva, hranljiva supstanca"/>
        <s v="Pregled ekstrahepatičnih žučnih puteva"/>
        <s v="Merenje intraabdominalnog pritiska"/>
        <s v="Incizija i drenaža dojke"/>
        <s v="Neki drugi način davanja farmakološkog sredstva, antineoplastično sredstvo"/>
        <s v="Aspiracija apscesa iz kože i potkožnog tkiva"/>
        <s v="Ekscizija gangliona tetivne ovojnice fleksora šake"/>
        <s v="Ekscizija gangliona dorzalne strane ručnog zgloba"/>
        <s v="Incizija i drenaža kod paronihija šake "/>
        <s v="Zatvorena repozicija iščašenja ramena"/>
        <s v="Zatvorena repozicija iščašenja metakarpofalangealnog zgloba "/>
        <s v="Zatvorena repozicija iščašenja zgloba kuka"/>
        <s v="Zatvorena repozicija preloma metakarpusa"/>
        <s v="Imobilizacija preloma distalnog dela radijusa"/>
        <s v="Imobilizacija preloma tela radijusa"/>
        <s v="Imobilizacija preloma proksimalnog dela humerusa"/>
        <s v="Imobilizacija preloma tela humerusa"/>
        <s v="Spoljašnja fiksacija preloma karlice"/>
        <s v="Imobilizacija preloma medijalnog i lateralnog kondila tibije"/>
        <s v="Imobilizacija preloma tela tibije"/>
        <s v="Zatvorena repozicija preloma tela tibije"/>
        <s v="Imobilizacija preloma patele"/>
        <s v="Imobilizacija preloma skočnog zgloba, neklasifikovano na drugom mestu"/>
        <s v="Zatvorena repozicija preloma skočnog zgloba"/>
        <s v="Imobilizacija preloma petne kosti"/>
        <s v="Imobilizacija preloma metatarzusa"/>
        <s v="Odstranjenje klina, zavrtnja ili žice iz femura"/>
        <s v="Odstranjenje sredstva za imobilizaciju "/>
        <s v="Artroskopska toaleta zgloba kolena"/>
        <s v="Ispravljanje kandžastog prsta na nozi sa unutrašnjom fiksacijom"/>
        <s v="Aspiracija zgloba ili neke druge sinovijske šupljine, neklasifikovana na drugom mestu"/>
        <s v="Injekcija u zglob ili neku drugu sinovijsku šupljinu, neklasifikovana na drugom mestu"/>
        <s v="Ostale dijagnostičke procedure na nervima "/>
        <s v="Spinalna injekcija ostalih ili kombinovanih terapeutskih supstanci"/>
        <s v="Incizija mekih tkiva šake"/>
        <s v="Aspiracija mekog tkiva, neklasifikovana na drugom mestu"/>
        <s v="Incizija mekog tkiva, neklasifikovana na drugom mestu"/>
        <s v="Obrada kože i potkožnog tkiva bez ekscizije"/>
        <s v="Uklanjanje šavova, neklasifikovanih na drugom mestu"/>
        <s v="Izrada uređaja ili opreme za pomoć ili prilagođavanje "/>
        <s v="Pastoralna procena"/>
        <s v="Zatvorena repozicija preloma tela tibije sa unutrašnjom fiksacijom"/>
        <s v="Zatvorena repozicija preloma femura"/>
        <s v="Zatvorena repozicija preloma skočnog zgloba sa unutrašnjom fiksacijom razmaknuća fibule ili maleolusa"/>
        <s v="Imobilizacija preloma tela radijusa i ulne"/>
        <s v="Uklanjanje stalnog urinarnog katetera – kroz uretru (endoskopski)"/>
        <s v="Cistoskopija"/>
        <s v="Dilatacija stenoze uretre (bužiranje) "/>
        <s v="Ultrazvučni pregled mokraćne bešike"/>
        <s v="Anterogradna pijelografija"/>
        <s v="Ostale incizije kože i potkožnog tkiva"/>
        <s v="Intrakavitarno davanje farmakološkog sredstva, antineoplastično sredstvo"/>
        <s v="Ultrazvučni pregled skrotuma"/>
        <s v="Zaustavljanje krvarenja"/>
        <s v="Plasiranje ureteralnog katetera kroz perkutanu nefrostomiju sa uklanjanjem kalkulusa"/>
        <s v="Cistometrografija sa kontrastnom mikcionom cistoretrografijom"/>
        <s v="Pregled očnog dna "/>
        <s v="Serijska aplikacija koncentrovanih fluorida"/>
        <s v="Fotografsko snimanje retine jednog oka"/>
        <s v="Fotografsko snimanje retine oba oka"/>
        <s v="Kvantitativna kompjuterizovana perimetrija, obostrana"/>
        <s v="Reparacija rane na očnom kapku"/>
        <s v="Uklanjanje površinskog stranog tela sa rožnjače"/>
        <s v="Uklanjanje površinskog stranog tela sa konjuktive"/>
        <s v="Oftalmološki pregled"/>
        <s v="Incizija suzne kesice"/>
        <s v="Incizija tačkica (punktuma)"/>
        <s v="Reparacija laceracije konjunktive"/>
        <s v="Uklanjanje šavova na rožnjači"/>
        <s v="Dijagnostička aspiracija očne vodice"/>
        <s v="Subkonjunktivna primena leka"/>
        <s v="Lifting čela i obrva, jednostrano"/>
        <s v="Ultrazvučni pregled sadržaja orbite"/>
        <s v=" Incizija očnog kapka"/>
        <s v="Ostale procedure na očnom kapku"/>
        <s v="Ostale procedure na konjunktivi"/>
        <s v="Ispiranje oka"/>
        <s v="Merenje oštrine vida"/>
        <s v="Merenje akomodacije "/>
        <s v="Merenje refrakcije "/>
        <s v="Terapijsko zatvaranje oka zavojem "/>
        <s v="Procena oštrine vida"/>
        <s v="Procena kontrastne osetljivosti"/>
        <s v="Procena razlikovanja boja"/>
        <s v="Druge procene funkcije vida"/>
        <s v="Procena (optičkih karakteristika) trenutno korišćenih naočara"/>
        <s v="Procena akomodacije, opseg, amplituda i druge vrste procene"/>
        <s v="Procena akomodacije"/>
        <s v="Procena akomodacije, druge vrste"/>
        <s v="Procena refrakcije, objektivna, automatizovana (automatizovana refraktometrija)"/>
        <s v="Procena refrakcije, objektivna, ručna (retinoskopija)"/>
        <s v="Procena refrakcije, druge vrste"/>
        <s v="Procena opšteg izgleda oka i adneksa"/>
        <s v="Procena usklađenosti pravaca vidnih osovina između očiju "/>
        <s v="Procena konvergencije, proksimalna"/>
        <s v="Procena konvergencije, akomodativna"/>
        <s v="Procena konvergencije, druge "/>
        <s v="Procena nistagmusa"/>
        <s v="Procena binokularne funkcije (retinalna korespondencija, simultana percepcija, fuzija, stereo vid,supresija) "/>
        <s v="Procena binokularne funkcije, fuzija"/>
        <s v="Procena binokularne funkcije, stereo vid"/>
        <s v="Procena binokularne funkcije, supresija"/>
        <s v="Procena binokularnog vida, simultana percepcija"/>
        <s v="Pregled/procena očne duplje"/>
        <s v="Pregled/procena očnog kapka"/>
        <s v="Pregled/procena očne jabučice"/>
        <s v="Pregled/procena suznog filma"/>
        <s v="Pregled/procena prednjeg segmenta, konjunktiva"/>
        <s v="Pregled/procena prednjeg segmenta, rožnjača"/>
        <s v="Pregled/procena prednjeg segmenta, prednja komora"/>
        <s v="Pregled/procena prednjeg segmenta, dužica"/>
        <s v="Pregled/procena prednjeg segmenta, sočivo"/>
        <s v="Pregled/procena prednjeg segmenta, ostalo"/>
        <s v="Merenje prednjeg segmenta posebnim instrumentima, rožnjača (topografija ili aberometrija ili pahimetrija ili biomehaničke karakteristike)"/>
        <s v="Pregled/procena zadnjeg segmenta "/>
        <s v="Merenje/procena intra-okularnog pritiska"/>
        <s v="Procenjivanje okularne fotografije, druge (npr. optička koherentna tomografija - OCT) "/>
        <s v="Ultrasonografski pregled/procena, A sken"/>
        <s v="Ultrasonografski pregled/procena, B sken"/>
        <s v="Pregled/procena elektronistagmografija (ENG)"/>
        <s v="Intervencija uz upotrebu dijagnostičkih oftamoloških lekova"/>
        <s v="Intervencija uz upotrebu terapeutskih oftamoloških lekova1833"/>
        <s v="Pupilometrija"/>
        <s v="Intravenska regionalna anestezija, ASA 19"/>
        <s v="Kvantitativna kompjuterizovana perimetrija, jednostrana"/>
        <s v="Primena terapeutskog sredstva u zadnjoj komori"/>
        <s v="Terapeutska aspiracija očne vodice"/>
        <s v="Uzimanje materijala sa kože i vidljivih sluzokoža za mikrološki, bakteriološki i citološki pregled"/>
        <s v="Intraoralna incizija apscesa"/>
        <s v="Primarna obrada rane sa suturom maksilofacijalne regije"/>
        <s v="Individualni rad psihologa sa roditeljima"/>
        <s v="Audiometrija, evocirani potencijali moždanog stabla"/>
        <s v="Audiometrija, vazdušna i koštana sprovodljivost, standardna tehnika"/>
        <s v="Govorna audiometrija: test diskriminacije reči"/>
        <s v="Timpanometrija standardnim probnim tonom"/>
        <s v="Timpanometrija visoko frekventnim probnim tonom"/>
        <s v="Ispitivanje otoakustičke emisije izazvane klikom (TEOAE) "/>
        <s v="Ispitivanje otoakustičke emisije kao produkta distorzije (DPOAE) "/>
        <s v="Ostala ispitivanja otoakustičkih emisija"/>
        <s v="Elektronistagmografija (ENG)"/>
        <s v="Uzorkovanje i slanje materijala za laboratorijsko ispitivanje"/>
        <s v="Reparacija rane na koži i potkožnom tkivu lica ili vrata, površinska"/>
        <s v="Rekonstrukcija rane spoljašnjeg uva"/>
        <s v="Reparacija rane na usni"/>
        <s v="Rekonstrukcija povrede – rane nosa"/>
        <s v="Uklanjanje stranog tela iz farinksa bez incizije"/>
        <s v="Biopsija jezika"/>
        <s v="Biopsija usne šupljine"/>
        <s v="Biopsija mekog nepca"/>
        <s v="Biopsija tonzila ili adenoida"/>
        <s v="Biopsija u farinksu"/>
        <s v="Uklanjanje stranog tela iz spoljašnjeg slušnog hodnika"/>
        <s v="Uklanjanje keratoze (keratosis obturans) iz spoljašnjeg slušnog kanala"/>
        <s v="Stapedektomija"/>
        <s v="Mobilizacija slušnih koščica"/>
        <s v="Miringotomija, jednostrana"/>
        <s v="Miringotomija, dvostrana"/>
        <s v="Ekscizija ivice perforirane bubne opne"/>
        <s v="Toaleta uva, jednostrano"/>
        <s v="Toaleta uva, dvostrano"/>
        <s v="Inspekcija bubne opne, jednostrano"/>
        <s v="Inspekcija bubne opne, obostrano"/>
        <s v="Prednja rinoskopija i/ili zadnja rinoskopija"/>
        <s v="Ostale dijagnostičke procedure u nosu"/>
        <s v="Hemostaza epistakse zadnjom tamponadom i/ili kauterizacijom"/>
        <s v="Endonazalno uklanjanje stranog tela nosnog kavuma"/>
        <s v="Hemostaza epistakse prednjom tamponadom i/ili kauterizacijom"/>
        <s v="Sinehioliza u nosnim kavumima insercijom stenta"/>
        <s v="Aspiracija i lavaža nazalnih sinusa kroz prirodna ušća"/>
        <s v="Biopsija iz sfenoidnog sinusa"/>
        <s v="Pregled nosne šupljine i/ili postnazalnog prostora sa biopsijom"/>
        <s v=" Endoskopija nosa"/>
        <s v="Sinusokopija"/>
        <s v="Fiberoptički pregled farinksa"/>
        <s v="Fiberoptička laringoskopija"/>
        <s v="Incizija i drenaža peritonzilarnog apscesa"/>
        <s v="Rigidna ezofagoskopija"/>
        <s v="Laringoskopija"/>
        <s v="Mikrolaringoskopija"/>
        <s v="Ekscizija papilarne hiperplazije na nepcu"/>
        <s v="Ostale procedure na spoljašnjem uvu"/>
        <s v="Otoskopija"/>
        <s v=" Tamponada spoljašnjeg slušnog kanala "/>
        <s v="Retamponada nosa"/>
        <s v="Detamponada nosa"/>
        <s v="Infiltracija lokalnog anestetika, ASA 99"/>
        <s v="Udružene zdravstvene procedure, patologija govora"/>
        <s v="Udružene zdravstvene procedure, audiologija"/>
        <s v="Obuka psiholoških veština"/>
        <s v="Procena glasa"/>
        <s v="Procena govora"/>
        <s v="Procena rečitosti"/>
        <s v="Procena jezičkih sposobnosti"/>
        <s v="Procena roditeljskih veština"/>
        <s v="Psihosocijalna procena"/>
        <s v="Prag akustičkog refleksa "/>
        <s v="Test opadanja akustičkog refleksa "/>
        <s v="Ostali testovi vestibularnog aparata"/>
        <s v="Savetovanje ili podučavanje o gubitku sluha ili poremaćajima sluha "/>
        <s v="Savetovanje ili podučavanje o glasu, govoru, rečitosti ili jeziku "/>
        <s v="Savetovanje ili podučavanje o pomagalima ili uređajima za prilagođavanje "/>
        <s v="Situaciono/profesionalno savetovanje ili podučavanje "/>
        <s v="Kognitivna bihejvioralna terapija"/>
        <s v="Sistemska terapija"/>
        <s v="Uvežbavanje veština u aktivnostima povezanim sa učenjem"/>
        <s v="Uvežbavanje veština u aktivnostima povezanim sa senzornom /senzo-motornom/senzo-neuralnom funkcijom "/>
        <s v="Uvežbavanje veština u aktivnostima povezanim sa pamćenjem, orjentacijom, percepcijom ili pažnjom"/>
        <s v="Terapija celog tela vežbanjem"/>
        <s v="Uvežbavanje veština u aktivnostima povezanim sa položajem tela/mobilnošću/pokretom "/>
        <s v="Uvežbavanje veština u vezi za sluhom"/>
        <s v="Uvežbavanje glasa "/>
        <s v="Uvežbavanje veština govora "/>
        <s v="Uvežbavanje veština tečnog govora"/>
        <s v="Uvežbavanje jezičkih veština "/>
        <s v="Obuka veština u aktivnostima koje se odnose na brigu o sebi/ samoodržanje"/>
        <s v="Uvežbavanje veština korišćenja uređaja ili opreme za pomoć "/>
        <s v="Obuka veština u tehnika roditeljstva"/>
        <s v="Terapija igrom/razonodom/rekreacijom"/>
        <s v="Pomoć u aktivnostima vezanim za roditeljstvo"/>
        <s v="Mentalna/bihejvioralna procena"/>
        <s v="Testiranje razvoja"/>
        <s v="Sveobuhvatni oralni pregled"/>
        <s v="Celokupni hemijski pregled, relativna gustina i sediment urina na automatu"/>
        <s v="Rehabilitacija, neurološki poremećaji"/>
        <s v="Procentualni gubitak sluha po Fauleru (Fowler)"/>
        <s v="Videoendomikrostroboskopija"/>
        <s v="Ispitivanje govornog statusa i glasa baterijom testova"/>
        <s v="Pozicionirajući test"/>
        <s v="Rehabilitacija rinolalija"/>
        <s v=" Fonijatrijske vežbe – vežbe disanja"/>
        <s v=" Fonijatrijske vežbe – vežbe relaksacije"/>
        <s v=" Fonijatrijske vežbe – vežbe postavljanja glasa"/>
        <s v="Vežbe fonacije"/>
        <s v="Vežbe artikulacije"/>
        <s v="Artikulacioni tretman"/>
        <s v="Korekcioni tretman poremećaja govora"/>
        <s v="Uputstvo za rad i savet roditeljima deteta oštećenog glasa"/>
        <s v="Aspiracija sekreta iz nosa metodom po Precu (Proetz)"/>
        <s v="Produvavanje timpanofaringealne tube - Policer (Politzer)"/>
        <s v="Kauterizacija proširenih vena nosnog kavuma"/>
        <s v="Instilacija leka kroz bubnu opnu u bubnu duplju"/>
        <s v="Repozicioni manevar za lečenje benignog paroksizmalnog vertiga"/>
        <s v="Defektološka anamneza i observacija "/>
        <s v="Kontrolni pregled logopeda"/>
        <s v="Aplikacija leka u nos"/>
        <s v="Kateterizacija Eustahijeve tube"/>
        <s v="Infiltracija lokalnog anestetika, ASA 90"/>
        <s v="Intravenska regionalna anestezija, ASA 99"/>
        <s v="Uklanjanje stranog tela iz grkljana, bez incizije"/>
        <s v="Nenaznačen način davanja farmakološkog sredstva, anti-infektivno sredstvo"/>
        <s v="Ostale procedure u ustima"/>
        <s v="Ekscizija mekog tkiva, neklasifikovana na drugom mestu"/>
        <s v="Primarna obrada rane - intraoralno"/>
        <s v="Uklanjanje mukoznih cista"/>
        <s v="Kiretaža oralne sluzokože"/>
        <s v="Folikulometrija sa verifikacijom ovulacije"/>
        <s v="Skidanje konca serklaža"/>
        <s v="Eksterni CTG monitoring fetusa"/>
        <s v="Sutura rupture grlića materice nakon porođaja"/>
        <s v="Dijagnostička amniocenteza"/>
        <s v="Biopsija horionskih čupica "/>
        <s v="Kordocenteza"/>
        <s v="Amnioinfuzija"/>
        <s v="Terapija hladnoćom"/>
        <s v="Ubacivanje intrauterinog uređaja (IUD)"/>
        <s v="Uklanjanje intrauterinog uređaja"/>
        <s v="Destrukcija lezija vagine "/>
        <s v="Destrukcija bradavica vulve"/>
        <s v="Lečenje ciste Bartolinijeve žlezde"/>
        <s v="Punkcija ciste jajnika"/>
        <s v="Lečenje apscesa Bartolinijeve žlezde "/>
        <s v="Biopsija vagine"/>
        <s v="Циљана биопсија дојке или ендоцервикална киретажа"/>
        <s v="Polipektomija grlića materice"/>
        <s v="Kolposkopija"/>
        <s v="Biopsija vulve"/>
        <s v="Biopsija endometrija"/>
        <s v="Dilatacija cervikalnog kanala i kiretaža materice "/>
        <s v="Kiretaža materice bez dilatacije cervikalnog kanala"/>
        <s v="Dilatacija grlića materice"/>
        <s v="Sukciona kiretaža materice "/>
        <s v="Dilatacija i evakuacija sadržaja materice "/>
        <s v="Kontrola postoperativnog krvarenja nakon ginekološkog operativnog zahvata"/>
        <s v="Ultrazvučni pregled dojke, unilateralan"/>
        <s v="Уллтразвучни преглед дојки"/>
        <s v="Ultrazvučni pregled zbog detekcije abnormalnosti fetusa"/>
        <s v="Ultrazvučni pregled zbog merenja rasta fetusa"/>
        <s v="Ultrazvučni pregled abdomena ili pelvisa zbog ostalih stanja povezanih sa trudnoćom"/>
        <s v="Ultrazvučni dupleks pregled umbilikalne arterije"/>
        <s v="Ultrazvučni pregled ženskog pelvisa"/>
        <s v="Histerosalpingografija"/>
        <s v="Ostale incizije na vulvi i perineumu (kod vulvarnih adhezija i apscesa različite etiologije)"/>
        <s v="Amnioskopija"/>
        <s v="Indukcija pobačaja intraamnionskom injekcijom"/>
        <s v="Indukcija pobačaja prostaglandinskom vaginaletom"/>
        <s v="Indukcija porođaja oksitocinom"/>
        <s v="Indukcija porođaja prostaglandinom"/>
        <s v="Aktivno vođenje porođaja primenom lekova"/>
        <s v="Aktivno vođenje porođaja akušerskim intervencijama"/>
        <s v="Vođenje porođaja medikamentnim i akušerskim intervencijama"/>
        <s v="Spontani porođaj kod temenog položaja"/>
        <s v="Dovršavanje porođaja vakuum ekstrakcijom"/>
        <s v="Neuspelo završavanje porođaja vakuum ekstrakcijom"/>
        <s v="Karlični porođaj uz ručnu pomoć"/>
        <s v="Ekstrakcija ploda za karlicu"/>
        <s v="Unutrašnji okret ploda"/>
        <s v="Manuelna ekstrakcija posteljice"/>
        <s v="Postpartalna manuelna revizija materične šupljine "/>
        <s v="Incizija trbušnog zida"/>
        <s v="Plasiranje cevi u rektum"/>
        <s v="Vaginalna štrajfna"/>
        <s v="Plasiranje ostalih vaginalnih pesara"/>
        <s v="Zamena ostalih vaginalnih pesara"/>
        <s v="Uklanjanje štrajfne vagine ili vulve"/>
        <s v="Uklanjanje ostalih vaginalnih pesara"/>
        <s v="Papanikolau (PAP) test"/>
        <s v="Pasivna imunizacija sa Rh(D) imunoglobulinom"/>
        <s v="Eksfolijativna citologija tkiva reproduktivnih organa žene - neautomatizovana priprema i neautomatizovano bojenje"/>
        <s v="Zamena štrajfne ili drena vagine ili vulve"/>
        <s v="Spoljni okret ploda"/>
        <s v="Medikamentna i hirurška indukcija porođaja"/>
        <s v="Zamena intrauterinog uloška (IUD)"/>
        <s v="Postpartalna evakuacija sadržaja materice sukcionom kiretažom"/>
        <s v="Kateterizacija/kanilacija ostalih vena novorođenčeta"/>
        <s v="Kateterizacija/kanilacija preko skalpa kod novorođenčeta"/>
        <s v="Umbilikalna venska kateterizacija/kanilacija kod novorođenčeta"/>
        <s v="Vađenje krvi novorođenčeta u dijagnostičke svrhe "/>
        <s v="Ekscizija umbilikalnog granuloma"/>
        <s v="Ultrazvučni pregled glave"/>
        <s v="Ultrazvučni pregled kuka"/>
        <s v="Ostale procedure fototerapije, na koži"/>
        <s v="Ultrazvučni pregled ostalih oblasti"/>
        <s v="Lavaža nosnica"/>
        <s v="Vakcinacija protiv tuberkuloze "/>
        <s v="Vakcinacija protiv hepatitisa B"/>
        <s v="Pasivna imunizacija hepatitis B imunoglobulinom"/>
        <s v="Ekstrakcija mleka iz dojke u laktaciji"/>
        <s v="Punjenje uređaja za davanje leka, hranljiva supstanca"/>
        <s v="Punjenje uređaja za davanje leka, elektrolit"/>
        <s v="Pregled novorođenčeta"/>
        <s v="Transfuzija radi zamene krvi kod novorođenčeta"/>
        <s v="Eliminacija iritacija oralne sluzokože"/>
        <s v="Hloridi u serumu - jon-selektivnom elektrodom (JSE)"/>
        <s v="Kalijum u serumu - jon-selektivnom elektrodom (JSE)"/>
        <s v="Natrijum u serumu, jon-selektivnom elektrodom (JSE)"/>
        <s v="Ispitivanje neposrednog pamćenja - vizuelno, auditivno"/>
        <s v="Ispitivanje odloženog pamćenja - vizuelno, auditivno"/>
        <s v="Ispitivanje koncentracije pažnje (tenacitet)"/>
        <s v="Ispitivanje fleksibilnosti pažnje (vigilitet)"/>
        <s v="Grupna psihoterapija - po jednoj seansi"/>
        <s v="Grupna socioterapija"/>
        <s v="Udružene zdravstvene procedure, radna terapija"/>
        <s v="Savetovanje ili podučavanje o štetnosti supstanci koje uzrokuju zavisnost"/>
        <s v="Savetovanje ili podučavanje o zavisnosti o kockanju i klađenju"/>
        <s v="Drugo psihosocijalno savetovanje"/>
        <s v="Bihejvioralna terapija"/>
        <s v="Biblioterapija"/>
        <s v="Suportativna psihoterapija, neklasifikovana na drugom mestu"/>
        <s v="Savetovanje zbog žalosti/smrti"/>
        <s v="Ambulantno kontinuirano EKG snimanje"/>
        <s v="Previjanje opekotine, manje od 10% površine tela je previjeno"/>
        <s v="Incizija testisa"/>
        <s v="Incizija i drenaža tetivne ovojnice fleksora prsta na ruci"/>
        <s v="Zatvorena repozicija iščašenja lakta"/>
        <s v="Zatvorena repozicija iščašenja interfalangealnog zgloba šake"/>
        <s v="Zatvorena repozicija iščašenja patele"/>
        <s v="Zatvorena repozicija iščašenja skočnog zgloba"/>
        <s v="Zatvorena repozicija preloma distalnog članka prsta na ruci"/>
        <s v="Zatvorena repozicija unutarzglobnog preloma distalnog članka prsta na ruci"/>
        <s v="Zatvorena repozicija unutarzglobnog preloma srednjeg članka prsta na ruci"/>
        <s v="Zatvorena repozicija intra-artikularnog preloma metakarpusa"/>
        <s v="Zatvorena repozicija preloma karpusa"/>
        <s v="Zatvorena repozicija preloma skafoidne kosti"/>
        <s v="Imobilizacija preloma distalnog dela ulne"/>
        <s v="Zatvorena repozicija preloma distalnog dela radijusa"/>
        <s v="Zatvorena repozicija preloma distalnog dela ulne"/>
        <s v="Imobilizacija preloma tela ulne"/>
        <s v="Zatvorena repozicija preloma tela radijusa"/>
        <s v="Zatvorena repozicija preloma tela radijusa sa iščašenjem"/>
        <s v="Zatvorena repozicija preloma tela radijusa i ulne"/>
        <s v="Zatvorena repozicija preloma olekranona"/>
        <s v="Zatvorena repozicija preloma glave ili vrata radijusa"/>
        <s v="Zatvorena repozicija preloma proksimalnog dela humerusa"/>
        <s v="Zatvorena repozicija preloma tela humerusa"/>
        <s v="Imobilizacija preloma distalnog dela humerusa"/>
        <s v="Zatvorena repozicija preloma distalnog dela humerusa"/>
        <s v=" Zatvorena repozicija preloma ključne kosti"/>
        <s v="Imobilizacija preloma rebra"/>
        <s v="Imobilizacija preloma medijalnog ili lateralnog kondila tibije"/>
        <s v="Zatvorena repozicija preloma medijalnog ili lateralnog kondila tibije"/>
        <s v="Zatvorena repozicija preloma medijalnog i lateralnog kondila tibije"/>
        <s v="Zatvorena repozicija unutarzglobnog preloma tela tibije"/>
        <s v="Imobilizacija preloma fibule"/>
        <s v="Imobilizacija preloma talusa"/>
        <s v="Zatvorena repozicija unutarzglobnog preloma talusa"/>
        <s v="Zatvorena repozicija preloma tarzometatarzalnog zgloba"/>
        <s v="Imobilizacija preloma tarzusa"/>
        <s v="Zatvorena repozicija preloma članka prsta na nozi, osim palca na nozi"/>
        <s v="Aspiracija koštane ciste"/>
        <s v="Incizija stopala zbog paronihije"/>
        <s v="Artroskopska biopsija kolena"/>
        <s v="Imobilizacija kod povreda, oboljenja i stanja Ahilove tetive"/>
        <s v="Imobilizacija iščašenog zgloba kuka"/>
        <s v="Incizija burze, neklasifikovana na drugom mestu"/>
        <s v="Manuelna redukcija hernije"/>
        <s v="Uklanjanje impaktiranog fecesa "/>
        <s v=" Primena tetanusnog antitoksina"/>
        <s v="Infiltraciona anestezija"/>
        <s v="Epiduralna infuzija lokalnog anestetika"/>
        <s v="Uklanjanje arterijskog katetera"/>
        <s v="Uklanjanje katetera iz kičmenog prostora"/>
        <s v="Perkutana traheostomija"/>
        <s v="Kontinuirana ventilacija negativnim pritiskom [KVNP]"/>
        <s v="Rutinska preoperativna anesteziološka procena"/>
        <s v="Hitna preoperativna anesteziološka procena"/>
        <s v="Neuroaksijalna blokada tokom trudova, ASA 19"/>
        <s v="Neuroaksijalna blokada tokom trudova i porođaja, ASA 10"/>
        <s v="Neuroaksijalna blokada tokom trudova i porođaja, ASA 19"/>
        <s v="Neuroaksijalna blokada tokom trudova i porođaja, ASA 20"/>
        <s v="Neuraksijalna blokada, ASA 10 "/>
        <s v="Neuraksijalna blokada, ASA 19"/>
        <s v="Neuraksijalna blokada, ASA 20"/>
        <s v="Neuraksijalna blokada, ASA 29"/>
        <s v="Neuraksijalna blokada, ASA 30"/>
        <s v="Neuraksijalna blokada, ASA 39"/>
        <s v="Regionalna blokada, nerva glave ili vrata, ASA 10"/>
        <s v="Regionalna blokada, nerva glave ili vrata, ASA 19"/>
        <s v="Regionalna blokada, nerva glave ili vrata, ASA 20"/>
        <s v="Regionalna blokada, nerva glave ili vrata, ASA 29"/>
        <s v="Regionalna blokada, nerva glave ili vrata, ASA 30"/>
        <s v="Regionalna blokada, nerva glave ili vrata, ASA 39"/>
        <s v="Infiltracija lokalnog anestetika, ASA 30 "/>
        <s v="Opšta anestezija, ASA 10"/>
        <s v="Opšta anestezija, ASA 19"/>
        <s v="Opšta anestezija, ASA 20"/>
        <s v="Opšta anestezija, ASA 29"/>
        <s v="Opšta anestezija, ASA 30"/>
        <s v="Opšta anestezija, ASA 39"/>
        <s v="Opšta anestezija, ASA 40"/>
        <s v="Opšta anestezija, ASA 49"/>
        <s v="Opšta anestezija, ASA 50"/>
        <s v="Sedacija, ASA 10"/>
        <s v="Sedacija, ASA 19"/>
        <s v="Sedacija, ASA 20"/>
        <s v="Sedacija, ASA 39"/>
        <s v="Sedacija, ASA 40"/>
        <s v="Sedacija, ASA 49"/>
        <s v="Menadžment neuraksijalne blokade"/>
        <s v="Bikarbonati (ugljen-dioksid, ukupan) u serumu - spektrofotometrijom"/>
        <s v="Infiltracija lokalnog anestetika, ASA 40"/>
        <s v="Neuroaksijalna blokada tokom trudova i poro?aja, ASA 29"/>
        <s v="Infiltracija lokalnog anestetika, ASA 49"/>
        <s v="Neuroaksijalna blokada tokom trudova, ASA 10"/>
        <s v="Neuroaksijalna blokada tokom trudova, ASA 20"/>
        <s v="Neuroaksijalna blokada tokom trudova, ASA 29"/>
        <s v="Centralna venska kateterizacija kod novorođenčeta"/>
        <s v="Intravenska regionalna anestezija, ASA 10"/>
        <s v="Ostale perkutane neurotomije radiofrekvencijom"/>
        <s v="Spinalna injekcija lokalnog anestetika"/>
        <s v="Subakvalni ultrazvuk"/>
        <s v="Nylinov (Nullin) stepenik"/>
        <s v="Elektrostimulacija *"/>
        <s v="Interferentne struje"/>
        <s v="Stabilna galvanizacija"/>
        <s v="Dijadinamičke struje"/>
        <s v="Sonoforeza"/>
        <s v="Elektromagnetno polje"/>
        <s v="Aktivne vežbe sa pomagalima"/>
        <s v="Korektivne vežbe pred ogledalom"/>
        <s v="Obuka zaštitnim pokretima i položajima tela kod diskopatičara"/>
        <s v="Aktivne segmentne vežbe sa otporom"/>
        <s v="Pasivne segmentne vežbe"/>
        <s v="Vežbe pacijenata sa paraplegijom ili hemiplegijom"/>
        <s v="Hod po ravnom"/>
        <s v="Elektroforeza leka"/>
        <s v="Individualni rad sa gerijatrijskim ortopedskim bolesnicima"/>
        <s v="Terapija toplotom"/>
        <s v="Uvežbavanje veština u aktivnostima povezanim sa izvršnim veštinama"/>
        <s v="Terapija ramenog zgloba vežbanjem"/>
        <s v=" Terapija grudnih ili trbušnih mišića vežbanjem"/>
        <s v="Terapija mišića leđa ili vrata vežbanjem"/>
        <s v="Terapija mišića ruku vežbanjem"/>
        <s v=" Terapija lakatnog zgloba vežbanjem "/>
        <s v="Terapija mišića ruku, ručnog zgloba ili zglobova prstiju vežbanjem"/>
        <s v="Terapija zgloba kuka vežbanjem"/>
        <s v="Terapija mišića nogu vežbanjem"/>
        <s v="Terapija zgloba kolena vežbanjem "/>
        <s v="Terapija mišića stopala, nožnog zgloba ili zglobova prstiju vežbanjem"/>
        <s v="Uvežbavanje veština u aktivnostima povezanim sa premeštanjem "/>
        <s v=" Vežbe disanja u lečenju bolesti respiratornog sistema "/>
        <s v="Terapija kardiorespiratornog/kardiovaskularnog sistema vežbanjem"/>
        <s v="Terapijski ultrazvuk"/>
        <s v=" Terapija stimulacijom, neklasifikovana na drugom mestu"/>
        <s v="Ispitivanje miokardijalne perfuzije u stresu"/>
        <s v="Obuka veština u aktivnostima vezanim za održavanje zdravlja"/>
        <s v="Perkutana transhepatička holangiografija"/>
        <s v="Perkutana transluminalna angioplastika balonom"/>
        <s v="Perkutanatransluminalna angioplastika balonom sa stentom,jedan stent"/>
        <s v="Perkutanatransluminalna angioplastika balonom sa stentom,više stentova"/>
        <s v="Transkateterska embolizacija ostalih krvnih sudova"/>
        <s v="Holangiografija sa infuzijom kontrastnog sredstva"/>
        <s v="Aortografija"/>
        <s v="Periferna arteriografija"/>
        <s v="Ostale arteriografije"/>
        <s v="Digitalno suptrakciona angiografija donjih ekstremiteta, tri ili manje nizova prikupljanja podataka, jednostrana"/>
        <s v="Digitalno suptrakciona angiografija donjih ekstremiteta, od četiri do šest nizova prikupljanja podataka, jednostrana"/>
        <s v="Digitalno suptrakciona angiografija donjih ekstremiteta, od četiri do šest nizova prikupljanja podataka, obostrana"/>
        <s v="Manuelni pregled dojke"/>
        <s v="Stereotaksična lokalizacija na dojkama"/>
        <s v="CORE биопсија дојке"/>
        <s v="SVAB биопсија дојке"/>
        <s v="Фибероптичка колоноскопија до цекума; дуга колоноскопија"/>
        <s v="Radiografsko snimanje lobanje "/>
        <s v="Radiografsko snimanje lobanje"/>
        <s v="Radiografija lobanje - čitanje"/>
        <s v="Radiografsko snimanje dojke, jednostrano "/>
        <s v="Radiografsko snimanje dojke, jednostrano"/>
        <s v="Radiografija  dojke, jednostrano - čitanje"/>
        <s v="Радиографско снимањe дојки,обострано"/>
        <s v="Radiografsko snimanje dojke, obostrano"/>
        <s v="Radiografija dojke, obostrano-čitanje"/>
        <s v="Radiografsko snimanje abdomena "/>
        <s v="Radiografsko snimanje abdomena"/>
        <s v="Radiografija abdomena-čitanje"/>
        <s v="Radiografsko snimanje urinarnog sistema "/>
        <s v="Radiografsko snimanje urinarnog sistema"/>
        <s v="Radiografija  urinarnog sistema-čitanje"/>
        <s v="Radiografsko snimanje rebara, jednostrano"/>
        <s v="Radiografija rebara, jednostrano-čitanje"/>
        <s v="Radiografsko snimanje sternuma "/>
        <s v="Radiografsko snimanje sternuma"/>
        <s v="Radiografija sternuma-čitanje"/>
        <s v="Radiografsko snimanje grudnog koša "/>
        <s v="Radiografsko snimanje grudnog koša"/>
        <s v="Radiografija grudnog koša-čitanje"/>
        <s v="Radiografsko snimanje sakralnokokcigealnog dela kičme "/>
        <s v="Radiografsko snimanje sakralnokokcigealnog dela kičme"/>
        <s v="Radiografija sakralnokokcigealnog dela kičme-čitanje"/>
        <s v="Radiografsko snimanje lumbalnosakralnog dela kičme "/>
        <s v="Radiografsko snimanje lumbalnosakralnog dela kičme"/>
        <s v="Radiografija lumbalnosakralnog dela kičme-čitanje"/>
        <s v="  Radiografsko snimanje trorakalnog dela kičme "/>
        <s v="Radiografsko snimanje trorakalnog dela kičme"/>
        <s v="Radiografija trorakalnog dela kičme-čitanje"/>
        <s v="Radiografsko snimanje cervikalnog dela kičme "/>
        <s v="Radiografsko snimanje cervikalnog dela kičme"/>
        <s v="Radiografija cervikalnog dela kičme-čitanje"/>
        <s v="Radiografsko snimanje temporalnomandibularnog zgloba "/>
        <s v="Radiografsko snimanje temporalnomandibularnog zgloba"/>
        <s v="Radiografija temporalnomandibularnog zgloba-čitanje"/>
        <s v="Radiografsko snimanje nosa "/>
        <s v="Radiografsko snimanje nosa"/>
        <s v="Radiografij  nosa-čitanje"/>
        <s v=" Radiografsko snimanje pljuvačne žlezde "/>
        <s v="Radiografsko snimanje pljuvačne žlezde"/>
        <s v="Radiografija pljuvačne žlezde-čitanje"/>
        <s v="Radiografsko snimanje mandibule "/>
        <s v="Radiografsko snimanje mandibule"/>
        <s v="Radiografija mandibule-čitanje"/>
        <s v="Radiografsko snimanje ostalih facijalnih kostiju "/>
        <s v="Radiografsko snimanje ostalih facijalnih kostiju"/>
        <s v="Radiografija  ostalih facijalnih kostiju-čitanje"/>
        <s v="Radiografsko snimanje mastoidne kosti "/>
        <s v="Radiografsko snimanje mastoidne kosti"/>
        <s v="Radiografija mastoidne kosti-čitanje"/>
        <s v="Radiografsko snimanje paranazalnog sinusa "/>
        <s v="Radiografsko snimanje paranazalnog sinusa"/>
        <s v="Radiografija paranazalnog sinusa-čitanje"/>
        <s v="Radiografsko snimanje pelvisa "/>
        <s v="Radiografsko snimanje pelvisa"/>
        <s v="Radiografija pelvisa-čitanje"/>
        <s v="Radiografsko snimanje zgloba kuka "/>
        <s v="Radiografsko snimanje zgloba kuka"/>
        <s v="Radiografija zgloba kuka-čitanje"/>
        <s v="Radiografsko snimanje klavikule "/>
        <s v="Radiografsko snimanje klavikule"/>
        <s v="Radiografija klavikule-čitanje"/>
        <s v="Radiografsko snimanje ramena ili skapule "/>
        <s v="Radiografsko snimanje ramena ili skapule"/>
        <s v="Radiograf ija  ramena ili skapule-čitanje"/>
        <s v="Radiografsko snimanje stopala "/>
        <s v="Radiografsko snimanje stopala"/>
        <s v="Radiografija  stopala-čitanje"/>
        <s v="Radiografsko snimanje gležnja "/>
        <s v="Radiografsko snimanje gležnja"/>
        <s v="Radiografija  gležnja-čitanje"/>
        <s v="Radiografsko snimanje noge "/>
        <s v="Radiografsko snimanje noge"/>
        <s v="Radiografija noge-čitanje"/>
        <s v="Radiografsko snimanje kolena "/>
        <s v="Radiografsko snimanje kolena"/>
        <s v="Radiografija kolena-čitanje"/>
        <s v="Radiografsko snimanje femura "/>
        <s v="Radiografsko snimanje femura"/>
        <s v="Radiografija femura-čitanje"/>
        <s v=" Radiografsko snimanje šake "/>
        <s v="Radiografsko snimanje šake"/>
        <s v="Radiografija šake-čitanje"/>
        <s v="Radiografsko snimanje ručnog zgloba"/>
        <s v="Radiografija ručnog zgloba-čitanje"/>
        <s v="Radiografsko snimanje podlaktice "/>
        <s v="Radiografsko snimanje podlaktice"/>
        <s v="Radiografija podlaktice-čitanje"/>
        <s v="Radiografsko snimanje lakta "/>
        <s v="Radiografsko snimanje lakta"/>
        <s v="Radiografija lakta-čitanje"/>
        <s v="Radiografsko snimanje humerusa "/>
        <s v="Radiografsko snimanje humerusa"/>
        <s v="Radiografija humerusa-čitanje"/>
        <s v="Radiografsko snimanje dojke sa termografijom, obostrano"/>
        <s v="Radiografija dojke sa tomografijom, obostrano - Čitanje"/>
        <s v="Radiografsko snimanje dojke sa termografijom, jednostrano-stac"/>
        <s v="Radiografsko snimanje dojke sa termografijom, jednostrano"/>
        <s v="Radiografija dojke sa tomografijom, jednostrano - Čitanje"/>
        <s v="Radiografsko snimanje šake i ručnog zgloba"/>
        <s v="Radiografija šake i ruČnog zgloba - čitanje"/>
        <s v="Radiografsko snimanje femura i kolena"/>
        <s v="Radiografija femura i kolena - čitanje"/>
        <s v="Radiografsko snimanje rebara, obostrano "/>
        <s v="Radiografsko snimanje rebara, obostrano"/>
        <s v="Radiografija rebara, obostrano - čitanje"/>
        <s v="Retrogradna cistografija"/>
        <s v="Retrogradna cistografija-čitanje"/>
        <s v="Retrogradna uretrografija"/>
        <s v="Histerosalpingografija- čitanje"/>
        <s v="Ostale sinografije "/>
        <s v="Intravenska urografija"/>
        <s v="Intravenska urografija - Čitanje"/>
        <s v="Intravenska pijelografija"/>
        <s v="Radiografsko snimanje grudnog koša sa fluoroskopskim skriningom"/>
        <s v="Radiografsko snimanje grudnog koša sa fluoroskopskim pregledom"/>
        <s v="Radiografija grudnog koša sa fluoroskopskim pregledom- čitanje"/>
        <s v="Radiografsko snimanje farinksa, ezofagusa, želuca ili duodenuma sa primenom pozitivnog kontrastnog sredstva i skriningom grudnog koša "/>
        <s v="Radiografsko snimanje farinksa, ezofagusa, želuca ili duodenuma sa primenom pozitivnog kontrastnog sredstva i pregledom grudnog koša"/>
        <s v="Radiografija farinksa, ezofagusa, želuca ili duodenuma sa primenom pozitivnog kontrastnog sredstva i pregledom grudnog koša-čitanje"/>
        <s v="Radiografsko snimanje oka"/>
        <s v="Radiografsko snimanje orbite"/>
        <s v="Radiografija orbite - čitanje"/>
        <s v="Radiografsko snimanje unutrašnjeg fiksiranja frakture femura"/>
        <s v="Radiografija  unutrašnjeg fiksiranja frakture femura- čitanje"/>
        <s v="Direktna holangiografija, postoperativna"/>
        <s v=" Radiografsko snimanje sternuma i rebara, jednostrano"/>
        <s v="Radiografsko snimanje sternuma i rebara, jednostrano"/>
        <s v=" Radiografija sternuma i rebara, jednostrano - čitanje"/>
        <s v="Fluoroskopija"/>
        <s v="Radiografsko snimanje petroza temporalne kosti"/>
        <s v="Radiografija petroza temporalne kosti - čitanje"/>
        <s v="Radiografsko snimanje kičme, četiri područja"/>
        <s v="Radiografsko snimanje kičme, dva područja"/>
        <s v="Radiografija larinksa - čitanje"/>
        <s v="Radiografsko snimanje larinksa"/>
        <s v="Ultrazvučni pregled štitaste žlezde"/>
        <s v="Elastografija jetre "/>
        <s v="Ultrazvučni pregled prepona"/>
        <s v="Ultrazvučni pregled glutealne regije"/>
        <s v="Ultrazvučni pregled grudnog koša ili trbušnog zida"/>
        <s v="Ultrazvučni dupleks pregled arterija ili bajpasa donjih ekstremiteta, unilateralni"/>
        <s v="Ultrazvučni dupleks pregled vena donjih ekstremiteta, unilateralni"/>
        <s v="Ultrazvučni dupleks pregled arterija ili bajpasa gornjih ekstremiteta, unilateralni"/>
        <s v="Ultrazvučnidupleks pregled vena gornjih ekstremiteta, unilateralni"/>
        <s v="Kompjuterizovana tomografija mozga-snimanje "/>
        <s v="Kompjuterizovana tomografija mozga-snimanje"/>
        <s v="Kompjuterizovana tomografija mozga-čitanje"/>
        <s v="Kompjuterizovana tomografija orbite- snimanje"/>
        <s v="Kompjuterizovana tomografija orbite - čitanje"/>
        <s v="Kompjuterizovana tomografija srednjeg uva i temporalne kosti, obostrana-snimanje "/>
        <s v="Kompjuterizovana tomografija srednjeg uva i temporalne kosti, obostrana-snimanje"/>
        <s v="Kompjuterizovana tomografija srednjeg uva i temporalne kosti, obostrana - čitanje"/>
        <s v="Kompjuterizovana tomografija facijalnih kostiju-snimanje"/>
        <s v="Kompjuterizovana tomografija facijalnih kostiju - čitanje"/>
        <s v="Kompjuterizovana tomografija paranazalnog sinusa-snimanje "/>
        <s v="Kompjuterizovana tomografija paranazalnog sinusa-snimanje"/>
        <s v="Kompjuterizovana tomografija paranazalnog sinusa - čitanje"/>
        <s v="Kompjuterizovana tomografija grudnog koša-snimanje "/>
        <s v="Kompjuterizovana tomografija grudnog koša-snimanje"/>
        <s v="Kompjuterizovana tomografija grudnog koša -čitanje"/>
        <s v="Kompjuterizovana tomografija abdomena-snimanje"/>
        <s v="Kompjuterizovana tomografija abdomena-čitanje"/>
        <s v="Kompjuterizovana tomografija karlice-snimanje "/>
        <s v="Kompjuterizovana tomografija karlice-snimanje"/>
        <s v="Kompjuterizovana tomografija abdomena i karlice-snimanje "/>
        <s v="Kompjuterizovana tomografija abdomena i karlice-snimanje"/>
        <s v="Kompjuterizovana tomografija abdomena i karlice - čitanje"/>
        <s v="Kompjuterizovana tomografija ekstremiteta"/>
        <s v="Kompjuterizovana tomografija ekstremiteta-snimanje"/>
        <s v="Kompjuterizovana tomografija ekstremiteta-čitanje"/>
        <s v="Kompjuterizovana tomografija kičme, lumbosakralne regije"/>
        <s v="Kompjuterizovana tomografija grudnog koša i abdomena"/>
        <s v="Kompjuterizovana tomografija grudnog koša, abdomena i pelvisa"/>
        <s v="Kompjuterizovana tomografija mekih tkiva vrata"/>
        <s v="Kompjuterizovana tomografija kičme, cervikalne regije"/>
        <s v="Kompjuterizovana tomografija kičme, torakalne regije"/>
        <s v="Kompjuterizovana tomografija kiČme, višestrukih regija"/>
        <s v="Kompjuterizovana tomografija mozga sa intravenskom primenom kontrastnog sredstva-snimanje "/>
        <s v="Kompjuterizovana tomografija mozga sa intravenskom primenom kontrastnog sredstva-snimanje"/>
        <s v="Kompjuterizovana tomografija mozga -čitanje"/>
        <s v="Kompjuterizovana tomografija orbite sa intravenskom primenom kontrastnog sredstva - snimanje "/>
        <s v="Kompjuterizovana tomografija orbite sa intravenskom primenom kontrastnog sredstva - snimanje"/>
        <s v="Kompjuterizovana tomografija srednjeg uva i temporalne kosti sa intravenskom primenom kontrastnog sredstva, obostrana - snimanje "/>
        <s v="Kompjuterizovana tomografija srednjeg uva i temporalne kosti sa intravenskom primenom kontrastnog sredstva, obostrana - snimanje"/>
        <s v="Kompjuterizovana tomografija srednjeg uva i temporalne kosti  obostrana-čitanje"/>
        <s v="Kompjuterizovana tomografija facijalnih kostiju sa intravenskom primenom kontrastnog sredstva - snimanje "/>
        <s v="Kompjuterizovana tomografija facijalnih kostiju sa intravenskom primenom kontrastnog sredstva - snimanje"/>
        <s v="Kompjuterizovana tomografija paranazalnog sinusa sa intravenskom primenom kontrastnog sredstva-snimanje "/>
        <s v="Kompjuterizovana tomografija paranazalnog sinusa sa intravenskom primenom kontrastnog sredstva-snimanje"/>
        <s v="Kompjuterizovana tomografija paranazalnog sinusa -čitanje"/>
        <s v="Kompjuterizovana tomografija grudnog koša sa intravenskom primenom kontrastnog sredstva-snimanje "/>
        <s v="Kompjuterizovana tomografija grudnog koša sa intravenskom primenom kontrastnog sredstva-snimanje"/>
        <s v="Kompjuterizovana tomografija abdomena sa intravenskom primenom kontrastnog sredstva-snimanje "/>
        <s v="Kompjuterizovana tomografija abdomena sa intravenskom primenom kontrastnog sredstva-snimanje"/>
        <s v="Kompjuterizovana tomografija-urografija "/>
        <s v="Kompjuterizovana tomografija–enterografija "/>
        <s v="Kompjuterizovana tomografija karlice sa intravenskom primenom kontrastnog sredstva-snimanje "/>
        <s v="Kompjuterizovana tomografija karlice sa intravenskom primenom kontrastnog sredstva-snimanje"/>
        <s v="Kompjuterizovana tomografija karlice-čitanje"/>
        <s v="Kompjuterizovana tomografija abdomena i karlice sa intravenskom primenom kontrastnog sredstva-snimanje "/>
        <s v="Kompjuterizovana tomografija abdomena i karlice sa intravenskom primenom kontrastnog sredstva-snimanje"/>
        <s v="Kompjuterizovana tomografija ekstremiteta sa intravenskom primenom kontrastnog sredstva-snimanje "/>
        <s v="Kompjuterizovana tomografija ekstremiteta sa intravenskom primenom kontrastnog sredstva-snimanje"/>
        <s v="Kompjuterizovana tomografija ciljanog  zgloba  ekstremiteta nativno"/>
        <s v="Kompjuterizovana tomografija ciljanog  zgloba  ekstremiteta sa kontrastom"/>
        <s v="Kompjuterizovana tomografija – flebografija "/>
        <s v="Spiralna angiografija kompjuterizovanom tomografijom glave i/ili vrata, sa intravenskom primenom kontrastnog sredstva-snimanje "/>
        <s v="Spiralna angiografija kompjuterizovanom tomografijom glave i/ili vrata, sa intravenskom primenom kontrastnog sredstva-snimanje"/>
        <s v="Spiralna angiografija kompjuterizovanom tomografijom glave i/ili vrata,sa intravenskom primenom kontrastnog sredstva -čitanje"/>
        <s v="Spiralna angiografija kompjuterizovanom tomografijom gornjih ekstremiteta, sa intravenskom primenom kontrastnog sredstva-snimanje "/>
        <s v="Spiralna angiografija kompjuterizovanom tomografijom gornjih ekstremiteta, sa intravenskom primenom kontrastnog sredstva-snimanje"/>
        <s v="Spiralna angiografija kompjuterizovanom tomografijom gornjih ekstremiteta,sa intravenskom primenom kontrastnog sredstva-čitanje"/>
        <s v="Spiralna angiografija kompjuterizovanom tomografijom grudnog koša, sa intravenskom primenom kontrastnog sredstva-snimanje "/>
        <s v="Spiralna angiografija kompjuterizovanom tomografijom grudnog koša, sa intravenskom primenom kontrastnog sredstva-snimanje"/>
        <s v="Spiralna angiografija kompjuterizovanom tomografijom grudnog koša sa intravenskom primenom kontrastnog sredstva,-čitanje"/>
        <s v="Spiralna angiografija kompjuterizovanom tomografijom abdomena, sa intravenskom primenom kontrastnog sredstva-snimanje "/>
        <s v="Spiralna angiografija kompjuterizovanom tomografijom abdomena, sa intravenskom primenom kontrastnog sredstva-snimanje"/>
        <s v="Spiralna angiografija kompjuterizovanom tomografijom abdomena sa intravenskom primenom kontrastnog sredstva-čitanje"/>
        <s v="Spiralna angiografija kompjuterizovanom tomografijom abdominalne i bilateralne iliofemoralne aorte donjih ekstremiteta, sa intravenskom primenom kontrastnog sredstva-snimanje"/>
        <s v="Spiralna angiografija kompjuterizovanom tomografijom abdominalne i bilateralne iliofemoralne aorte donjih ekstremiteta sa intravenskom primenom kontrastnog sredstva-čitanje"/>
        <s v="Spiralna angiografija kompjuterizovanom tomografijom pelvisa, sa intravenskom primenom kontrastnog sredstva-snimanje "/>
        <s v="Spiralna angiografija kompjuterizovanom tomografijom pelvisa, sa intravenskom primenom kontrastnog sredstva-snimanje"/>
        <s v="Spiralna angiografija kompjuterizovanom tomografijom pelvisa, sa intravenskom primenom kontrastnog sredstva-čitanje"/>
        <s v="Spiralna angiografija kompjuterizovanom tomografijom donjih ekstremiteta, sa intravenskom primenom kontrastnog sredstva-snimanje "/>
        <s v="Spiralna angiografija kompjuterizovanom tomografijom donjih ekstremiteta, sa intravenskom primenom kontrastnog sredstva-snimanje"/>
        <s v="Spiralna angiografija kompjuterizovanom tomografijom donjih ekstremiteta sa intravenskom primenom kontrastnog sredstva-čitanje"/>
        <s v="Kompjuterizovana tomografija srednjeg uva i temporalne kosti sa intravenskom primenom kontrastnog sredstva, jednostrana"/>
        <s v="Kompjuterizovana tomografija mekih tkiva vrata sa intravenskom primenom kontrastnog sredstva"/>
        <s v="Kompjuterizovana tomografija grudnog koša i abdomena sa intravenskom primenom kontrastnog sredstva"/>
        <s v="Kompjuterizovana tomografija grudnog koša, abdomena i pelvisa sa intravenskom primenom kontrastnog sredstva"/>
        <s v="Spiralna angiografija kompjuterizovanom tomografijom abdominalne i bilateralne iliofemoralne aorte donjih ekstremiteta, sa intravenskom primenom kontrastnog sredstva"/>
        <s v="angiografije ukupno"/>
        <s v="Angiografija – arteriografija magnetnom rezonancom glave bez kontrastnog sredstva – snimanje"/>
        <s v="Angiografija – arteriografija magnetnom rezonancom glave bez kontrastnog sredstva – čitanje"/>
        <s v="Angiografija – venografija magnetnom rezonancom glave bez kontrastnog sredstva – snimanje"/>
        <s v="Angiografija – venografija magnetnom rezonancom glave bez kontrastnog sredstva – čitanje"/>
        <s v="Angiografija – arteriografija magnetnom rezonancom vrata bez kontrastnog sredstva – snimanje"/>
        <s v="Angiografija – arteriografija magnetnom rezonancom vrata bez kontrastnog sredstva – čitanje"/>
        <s v="Angiografija – venografija magnetnom rezonancom grudnog koša bez kontrastnog sredstva – snimanje"/>
        <s v="Angiografija – venografija magnetnom rezonancom grudnog koša bez kontrastnog sredstva – čitanje"/>
        <s v="Angiografija – arteriografija magnetnom rezonancom abdomena bez kontrastnog sredstva – snimanje"/>
        <s v="Angiografija – arteriografija magnetnom rezonancom abdomena bez kontrastnog sredstva – čitanje"/>
        <s v="Angiografija – venografija magnetnom rezonancom abdomena bez kontrastnog sredstva – snimanje"/>
        <s v="Angiografija – venografija magnetnom rezonancom abdomena bez kontrastnog sredstva – čitanje"/>
        <s v="Angiografija – venografija magnetnom rezonancom pelvisa bez kontrastnog sredstva – snimanje"/>
        <s v="Angiografija – venografija magnetnom rezonancom pelvisa bez kontrastnog sredstva – čitanje"/>
        <s v="ANGIOGRAFIJE SA KONTRASTOM"/>
        <s v="Angiografija – arteriografija magnetnom rezonancom glave sa kontrastnim sredstvom – snimanje"/>
        <s v="Angiografija – arteriografija magnetnom rezonancom glave sa kontrastnim sredstvom – čitanje"/>
        <s v="Angiografija – venografija magnetnom rezonancom glave sa kontrastnim sredstvom – snimanje"/>
        <s v="Angiografija – venografija magnetnom rezonancom glave sa kontrastnim sredstvom – čitanje"/>
        <s v="Angiografija – arteriografija magnetnom rezonancom vrata sa kontrastnim sredstvom – snimanje"/>
        <s v="Angiografija – arteriografija magnetnom rezonancom vrata sa kontrastnim sredstvom – čitanje"/>
        <s v="Angiografija – arteriografija magnetnom rezonancom abdomena sa kontrastnim sredstvom – snimanje"/>
        <s v="Angiografija – arteriografija magnetnom rezonancom abdomena sa kontrastnim sredstvom – čitanje"/>
        <s v="Angiografija – venografija magnetnom rezonancom abdomena sa kontrastnim sredstvom – snimanje"/>
        <s v="Angiografija – venografija magnetnom rezonancom abdomena sa kontrastnim sredstvom – čitanje"/>
        <s v="Angiografija – venografija magnetnom rezonancom pelvisa sa kontrastnim sredstvom – snimanje"/>
        <s v="Angiografija – venografija magnetnom rezonancom pelvisa sa kon- trastnim sredstvom – čitanje"/>
        <s v="manetna rezonanca ukupno"/>
        <s v="Magnetna rezonanca endokranijuma bez kontrastnog sredstva – snimanje"/>
        <s v="Magnetna rezonanca endokranijuma bez kontrastnog sredstva – čitanje"/>
        <s v="Magnetna rezonanca orbita bez kontrastnog sredstva – snimanje"/>
        <s v="Magnetna rezonanca orbita bez kontrastnog sredstva – čitanje"/>
        <s v="Magnetna rezonanca paranazalnih šupljina bez kontrastnog sredstva-snimanje"/>
        <s v="Magnetna rezonanca paranazalnih šupljina bez kontrastnog sredstva-čitanje"/>
        <s v="Magnetnorezonantna perfuzija mozga bez kontrastnog sredstva – snimanje"/>
        <s v="Magnetnorezonantna perfuzija mozga bez kontrastnog sredstva – čitanje"/>
        <s v="Magnetna rezonanca vrata bez kontrastnog sredstva – snimanje"/>
        <s v="Magnetna rezonanca vrata bez kontrastnog sredstva – čitanje"/>
        <s v="Magnetna rezonanca cervikalnog dela kième bez kontrastnog sredstva-snimanje"/>
        <s v="Magnetna rezonanca cervikalnog dela kième bez kontrastnog sredstva-čitanje"/>
        <s v="Magnetna rezonanca torakalnog dela kième bez kontrastnog sredstva-snimanje"/>
        <s v="Magnetna rezonanca torakalnog dela kième bez kontrastnog sredstva-čitanje"/>
        <s v="Magnetna rezonanca lumbosakralnog dela kième bez kontrastnog sredstva – snimanje"/>
        <s v="Magnetna rezonanca lumbosakralnog dela kième bez kontrastnog sredstva – čitanje"/>
        <s v="Magnetna rezonanca srca bez kontrastnog sredstva – snimanje"/>
        <s v="Magnetna rezonanca srca bez kontrastnog sredstva – čitanje"/>
        <s v="Magnetnorezonantna koronarografija bez kontrastnog sredstva – snimanje"/>
        <s v="Magnetnorezonantna koronarografija bez kontrastnog sredstva – čitanje"/>
        <s v="Magnetna rezonanca abdomena bez kontrastnog sredstva – snimanje"/>
        <s v="Magnetna rezonanca abdomena bez kontrastnog sredstva – čitanje"/>
        <s v="Magnetnorezonantna holangiopankreatografija (bez kontrastnog sredstva) – snimanje"/>
        <s v="Magnetnorezonantna holangiopankreatografija (bez kontrastnog sredstva) – čitanje"/>
        <s v="Magnetna rezonanca pelvisa bez kontrastnog sredstva – snimanje"/>
        <s v="Magnetna rezonanca pelvisa bez kontrastnog sredstva – čitanje"/>
        <s v="Magnetna rezonanca nadlaktice bez kontrastnog sredstva – snimanje"/>
        <s v="Magnetna rezonanca nadlaktice bez kontrastnog sredstva – čitanje"/>
        <s v="Magnetna rezonanca šake bez kontrastnog sredstva – snimanje"/>
        <s v="Magnetna rezonanca šake bez kontrastnog sredstva – čitanje"/>
        <s v="Magnetna rezonanca nadkolenice bez kontrastnog sredstva – snimanje"/>
        <s v="Magnetna rezonanca nadkolenice bez kontrastnog sredstva – čitanje"/>
        <s v="Magnetna rezonanca podkolenice bez kontrastnog sredstva – snimanje"/>
        <s v="Magnetna rezonanca podkolenice bez kontrastnog sredstva –čitanje"/>
        <s v="Magnetna rezonanca stopala bez kontrastnog sredstva – snimanje"/>
        <s v="Magnetna rezonanca stopala bez kontrastnog sredstva – čitanje"/>
        <s v="Magnetna rezonanca ramenog zgloba bez kontrastnog sredstva – snimanje"/>
        <s v="Magnetna rezonanca ramenog zgloba bez kontrastnog sredstva – čitanje"/>
        <s v="Magnetna rezonanca lakatnog zgloba bez kontrastnog sredstva – snimanje"/>
        <s v="Magnetna rezonanca lakatnog zgloba bez kontrastnog sredstva – čitanje"/>
        <s v="Magnetna rezonanca ruènog zgloba bez kontrastnog sredstva – snimanje"/>
        <s v="Magnetna rezonanca ruènog zgloba bez kontrastnog sredstva – čitanje"/>
        <s v="Magnetna rezonanca zgloba kuka bez kontrastnog sredstva – snimanje"/>
        <s v="Magnetna rezonanca zgloba kuka bez kontrastnog sredstva – čitanje"/>
        <s v="Magnetna rezonanca zgloba kolena bez kontrastnog sredstva – snimanje"/>
        <s v="Magnetna rezonanca zgloba kolena bez kontrastnog sredstva – čitanje"/>
        <s v="Magnetna rezonanca skoènog zgloba bez kontrastnog sredstva – snimanje"/>
        <s v="Magnetna rezonanca skoènog zgloba bez kontrastnog sredstva – čitanje"/>
        <s v="Magnetna rezonanca endokranijuma sa kontrastnim sredstvom – snimanje"/>
        <s v="Magnetna rezonanca endokranijuma sa kontrastnim sredstvom – čitanje"/>
        <s v="Magnetna rezonanca selarne regije (uvek sa kontrastnim sredstvom)-snimanje"/>
        <s v="Magnetna rezonanca selarne regije (uvek sa kontrastnim sredstvom)-čitanje"/>
        <s v="Magnetna rezonanca orbita sa kontrastnim sredstvom – snimanje"/>
        <s v="Magnetna rezonanca orbita sa kontrastnim sredstvom – čitanje"/>
        <s v="Magnetna rezonanca paranazalnih šupljina sa kontrastnim sredstvom-snimanje"/>
        <s v="Magnetna rezonanca paranazalnih šupljina sa kontrastnim sredstvom-čitanje"/>
        <s v="Magnetnorezonantna perfuzija mozga sa kontrastnim sredstvom – snimanje"/>
        <s v="Magnetnorezonantna perfuzija mozga sa kontrastnim sredstvom – čitanje"/>
        <s v="Magnetna rezonanca vrata sa kontrastnim sredstvom – snimanje"/>
        <s v="Magnetna rezonanca vrata sa kontrastnim sredstvom – čitanje"/>
        <s v="Magnetna rezonanca cervikalnog dela kième sa kontrastnim sredstvom – snimanje"/>
        <s v="Magnetna rezonanca cervikalnog dela kième sa kontrastnim sredstvom – čitanje"/>
        <s v="Magnetna rezonanca torakalnog dela kième sa kontrastnim sredstvom-snimanje"/>
        <s v="Magnetna rezonanca torakalnog dela kième sa kontrastnim sredstvom-čitanje"/>
        <s v="Magnetna rezonanca lumbosakralnog dela kième sa kontrastnim sredstvom – snimanje"/>
        <s v="Magnetna rezonanca lumbosakralnog dela kième sa kontrastnim sredstvom –čitanje"/>
        <s v="Magnetna rezonanca srca sa kontrastnim sredstvom – snimanje"/>
        <s v="Magnetna rezonanca srca sa kontrastnim sredstvom –čitanje"/>
        <s v="Magnetnorezonantni stres test srca (uvek sa kontrastnim sredstvom)-snimanje"/>
        <s v="Magnetnorezonantni stres test srca (uvek sa kontrastnim sredstvom)-čitanje"/>
        <s v="Magnetnorezonantna koronarografija sa kontrastnim sredstvom – snimanje"/>
        <s v="Magnetnorezonantna koronarografija sa kontrastnim sredstvom – čitanje"/>
        <s v="Magnetna rezonanca jedne dojke (uvek sa kontrastnim sredstvom) – snimanje"/>
        <s v="Magnetna rezonanca jedne dojke (uvek sa kontrastnim sredstvom) – čitanje"/>
        <s v="Magnetna rezonanca obe dojke (uvek sa kontrastnim sredstvom) – snimanje"/>
        <s v="Magnetna rezonanca obe dojke (uvek sa kontrastnim sredstvom) – čitanje"/>
        <s v="Magnetna rezonanca abdomena sa kontrastnim sredstvom – snimanje"/>
        <s v="Magnetna rezonanca abdomena sa kontrastnim sredstvom – čitanje"/>
        <s v="Magnetnorezonanta enterografija (uvek sa kontrastnim sredstvom) – snimanje"/>
        <s v="Magnetnorezonanta enterografija (uvek sa kontrastnim sredstvom) – čitanje"/>
        <s v="Magnetnorezonanta kolonografija (uvek sa kontrastnim sredstvom) – snimanje"/>
        <s v="Magnetnorezonanta kolonografija (uvek sa kontrastnim sredstvom) – čitanje"/>
        <s v="Magnetna rezonanca pelvisa sa kontrastnim sredstvom – snimanje"/>
        <s v="Magnetna rezonanca pelvisa sa kontrastnim sredstvom – čitanje"/>
        <s v="Magnetnorezonanta urografija (uvek sa kontrastnim sredstvom) – snimanje"/>
        <s v="Magnetnorezonanta urografija (uvek sa kontrastnim sredstvom) – čitanje"/>
        <s v="Magnetna rezonanca prostate (uvek sa kontrastnim sredstvom) – snimanje"/>
        <s v="Magnetna rezonanca prostate (uvek sa kontrastnim sredstvom) – čitanje"/>
        <s v="Magnetna rezonanca nadkolenice sa kontrastnim sredstvom – snimanje"/>
        <s v="Magnetna rezonanca nadkolenice sa kontrastnim sredstvom – čitanje"/>
        <s v="Magnetna rezonanca zgloba kolena sa kontrastnim sredstvom – snimanje"/>
        <s v="Magnetna rezonanca zgloba kolena sa kontrastnim sredstvom – čitanje"/>
        <s v="Magnetna rezonanca ostalih oblasti sa kontrastnim sredstvom – snimanje"/>
        <s v="Magnetna rezonanca ostalih oblasti sa kontrastnim sredstvom – čitanje"/>
        <s v="Krvna slika na automatskom brojaču visokog stepena specifičnosti"/>
        <s v="Leukocitarna formula (LeF) - ručno"/>
        <s v="Lupus Eritematodes (LE) ćelije iz krvi ili kostne srži"/>
        <s v="Određivanje broja leukocita (Le) u krvi"/>
        <s v="Određivanje broja retikulocita u krvi - mikroskopiranjem"/>
        <s v="Određivanje broja trombocita (Tr) u krvi"/>
        <s v="Anti Xa aktivnost u plazmi - koagulometrijski"/>
        <s v="Aktivirano parcijalno tromboplastinsko vreme (aPTT) u plazmi - "/>
        <s v="Antitrombin (ATIII) aktivnost u plazmi - spektrofotometrijski"/>
        <s v="D-dimer u plazmi"/>
        <s v="Fibrinogen u plazmi - Clauss-ovom metodom"/>
        <s v="Protrombinsko vreme (PT i INR vrednost) u plazmi - koagulometrijski"/>
        <s v="Trombinsko vreme (TT) u plazmi"/>
        <s v="Vreme krvarenja (Duke)"/>
        <s v="Bojenje periferne krvi ili kostne srži na alkalnu fosfatazu u leukocitima i skoriranje APL skora "/>
        <s v="Citološki pregled kostne srži "/>
        <s v="Pregled otiska limfne žlezde ili punktata tkiva (leukemijskih infiltrata) "/>
        <s v="Antitela na tireoglobulin (anti-TG) IgG klase u serumu - ELISA"/>
        <s v="Antitela na tireoidnu peroksidazu (anti-TPO) u serumu - FPIA, MEIA, CMIA i "/>
        <s v="Kvalitativno određivanje anti HCV antitela - ELISA"/>
        <s v="Kvalitativno određivanje antigena i antitela za HIV - ELISA"/>
        <s v="Pregled materijala dobijenog Touch metodom"/>
        <s v="Pregled razmaza punktata"/>
        <s v="Hemoglobin A1c (glikozilirani hemoglobin, HbA1c) u krvi"/>
        <s v="Alanin aminotransferaza (ALT) u serumu - spektrofotometrija"/>
        <s v="Albumin u serumu - spektrofotometrijom"/>
        <s v="Alfa-amilaza u serumu - spektrofotometrija"/>
        <s v="Alfa-fetoprotein (AFP) u serumu"/>
        <s v="Alkalna fosfataza (ALP) u serumu -spektrofotometrijom"/>
        <s v="Aspartat aminotransferaza (AST) u serumu - spektrofotometrijom"/>
        <s v="Beta-horiogonadotropin, slobodan (free beta-hCG, fβhCG) u serumu - TRACE "/>
        <s v="Beta-horiogonadotropin, ukupan (beta-hCG, βhCG) u serumu - FPIA/MEIA, "/>
        <s v="Bilirubin (direktan) u serumu - spektrofotometrijom"/>
        <s v="Bilirubin (ukupan) u serumu - spektrofotometrijom"/>
        <s v="C-reaktivni protein (CRP) u serumu - imunoturbidimetrijom"/>
        <s v="Estradiol (E2), ukupan u serumu - FPIA, MEIA, CMIA odnosno ECLIA"/>
        <s v="Folikulostimulirajući hormon (folitropin, FSH) u serumu - FPIA, MEIA, CMIA "/>
        <s v="Fosfor, neorganski u serumu - spektrofotometrija"/>
        <s v="Gama-glutamil transferaza (gama-GT) u serumu - spektrofotometrija"/>
        <s v="Glukoza u serumu - spektrofotometrija"/>
        <s v="Gvožđe u serumu"/>
        <s v="Holesterol (ukupan) u serumu - spektrofotometrijom"/>
        <s v="Holesterol, HDL - u serumu - spektrofotometrija"/>
        <s v="Holesterol, LDL - u serumu - izračunavanjem"/>
        <s v="Imunoglobulin A (IgA) u serumu - imunoturbidimetrijom"/>
        <s v="Imunoglobulin G (IgG) u serumu - imunoturbidimetrijom"/>
        <s v="Imunoglobulin M (IgM) u serumu - imunoturbidimetrijom"/>
        <s v="Kalcijum u serumu - spektrofotometrijom"/>
        <s v="Karcinoembrioni antigen (CEA) u serumu"/>
        <s v="Karcinoma antigen CA 125 (CA 125) u serumu"/>
        <s v="Karcinoma antigen CA 15-3 (CA 15-3) u serumu"/>
        <s v="Karcinoma antigen CA 19-9 (CA 19-9) u serumu"/>
        <s v="Komplement C3c u serumu - turbidimetrijom"/>
        <s v="Komplement C4 u serumu - turbidimetrijom"/>
        <s v="Kortizol u serumu - CMIA odnosno ECLIA"/>
        <s v="Kreatin kinaza (CK) u serumu - spektrofotometrija"/>
        <s v="Kreatinin u serumu-spektrofotometrijom"/>
        <s v="Krioglobulini u serumu"/>
        <s v="Laktat dehidrogenaza (LDH) u serumu - spektrofotometrija"/>
        <s v="Lipaza u serumu"/>
        <s v="Luteinizirajući hormon (lutropin, LH) u serumu - FPIA, MEIA CMIA odnosno "/>
        <s v="Magnezijum u serumu - spektrofotometrija"/>
        <s v="Mokraćna kiselina u serumu - spektrofotometrija"/>
        <s v="PAPP-A (Pregnancy-Associated Plasma Protein A) u serumu "/>
        <s v="Parathormon (paratiroidni hormon, PTH) u serumu - CMIA odnosno ECLIA"/>
        <s v="Progesteron (P4) u serumu - FPIA, MEIA, CMIA odnosno ECLIA"/>
        <s v="Prokalcitonin (PCT) u serumu"/>
        <s v="Prolaktin (PRL) u serumu - FPIA, MEIA, CMIA odnosno ECLIA"/>
        <s v="Prostatični specifični antigen, slobodan (fPSA) u serumu - FPIA, MEIA, CMIA "/>
        <s v="Prostatični specifični antigen, ukupan (PSA) u serumu - FPIA, MEIA, CMIA "/>
        <s v="Proteini (ukupni) u serumu - spektrofotometrijom"/>
        <s v="Testosteron, ukupan u serumu - FPIA, MEIA, CMIA odnosno ECLIA"/>
        <s v="TIBC (ukupni kapacitet vezivanja gvožđa) u serumu"/>
        <s v="Tireostimulirajući hormon (tirotropin, TSH) u serumu - FPIA, MEIA, CMIA "/>
        <s v="Tiroglobulin (Tg) u serumu"/>
        <s v="Tiroksin, slobodan (fT4) u serumu - FPIA, MEIA, CMIA odnosno ECLIA"/>
        <s v="Tiroksin, ukupan (T4) u serumu - FPIA, MEIA, CMIA odnosno ECLIA"/>
        <s v="Trigliceridi u serumu - spektrofotometrija"/>
        <s v="Trijodtironin, slobodan (fT3) u serumu - FPIA, MEIA odnosno CMIA"/>
        <s v="Trijodtironin, ukupan (T3) u serumu - FPIA, MEIA, CMIA"/>
        <s v="Troponin I u serumu"/>
        <s v="UIBC (nezasićeni kapacitet vezivanja gvožđa) u serumu"/>
        <s v="Urea u serumu - spektrofotometrijom"/>
        <s v="Adenokortikotropin (adrenokortikotropni hormon, ACTH) u plazmi - CMIA "/>
        <s v="Alfa-amilaza u urinu"/>
        <s v="Fosfor, neorganski u dnevnom urinu"/>
        <s v="Kalcijum u dnevnom urinu"/>
        <s v="Kalijum u dnevnom urinu"/>
        <s v="Kreatinin u dnevnom urinu - spektrofotometrijom"/>
        <s v="Laki lanci imunoglobulina (Bence-Jones) u dnevnom urinu "/>
        <s v="Magnezijum u dnevnom urinu"/>
        <s v="Mokraćna kiselina u dnevnom urinu"/>
        <s v="Natrijum u dnevnom urinu"/>
        <s v="Proteini (ukupni) u dnevnom urinu"/>
        <s v="Urea u dnevnom urinu"/>
        <s v="Glukoza u likvoru"/>
        <s v="Proteini (ukupni) u likvoru - spektrofotometrijom"/>
        <s v="Albumin u pleuralnom punktatu "/>
        <s v="Alfa-amilaza u pleuralnom punktatu "/>
        <s v="Glukoza u pleuralnom punktatu"/>
        <s v="Holesterol (ukupan) u pleuralnom punktatu"/>
        <s v="Laktat dehidrohenaza (LDH) u pleuralnom punktatu"/>
        <s v="Proteini (ukupni) u pleuralnom punktatu"/>
        <s v="Trigliceridi u pleuralnom punktatu"/>
        <s v="Alfa-amilaza u peritonealnom punktatu "/>
        <s v="Kreatinin u peritonealnom punktatu"/>
        <s v="Proteini (ukupni) u peritonealnom punktatu"/>
        <s v="Urea u peritonealnom punktatu"/>
        <s v="Glukoza u ascitu"/>
        <s v="Holesterol (ukupan) u ascitu"/>
        <s v="Laktat dehidrogenaza (LDH) u ascitu"/>
        <s v="Trigliceridi u ascitu"/>
        <s v="Kvalitativno određivanje HBs antigena u serumu - ELISA"/>
        <s v="Detekcija virusnog Ag SARS-CoV-2 kvalitativnom metodom"/>
        <s v="Ciklosporin A u krvi, CMIA/ECLIA/CLIA"/>
        <s v="Takrolimus u krvi, CMIA/ECLIA"/>
        <s v="Hemoglobin (krv) (FOBT) u fecesu - imunohemijski "/>
        <s v="Kalprotektin (MRP8/14) u fecesu "/>
        <s v="Albumin (mikroalbuminurija) u dnevnom urinu, nefelometrija"/>
        <s v="NT–proBNP (N–terminal pro –brain natriuretic peptide) u serumu, CMIA/ECLIA/CLIA/TRACE"/>
        <s v="Cyfra 21–1 (citokeratin 19 fragmenti) u serumu /plazmi, CMIA/ECLIA/CLIA/TRACE"/>
        <s v="Imunoglobulin E (IgE) u serumu/plazmi, nefelometrija"/>
        <s v="Neurospecifi?na enolaza (NSE) u serumu /plazmi, CMIA/ECLIA/CLIA/TRACE"/>
        <s v="Amonijum jon u plazmi, spektrofotometrija"/>
        <s v="25–OH–vitamin D3 (holekalciferol) u serumu/plazmi, CMIA/ECLIA/CLIA/TRACE"/>
        <s v="C–peptid u serumu/plazmi, CMIA/ECLIA/CLIA/TRACE"/>
        <s v="Beta–2–mikroglobulin u serumu , CMIA/ECLIA/CLIA"/>
        <s v="Haptoglobin u serumu, imunoturbidimetrija"/>
        <s v="Sediment urina"/>
        <s v="Reumatoidni faktor (RF) u serumu - imunoturbidimetrijom"/>
        <s v="Antistreptolizin O test (ASOT) - latex aglutinacionim testom"/>
        <s v="Bakteriološki pregled brisa nosa"/>
        <s v="Bakteriološki pregled brisa spoljašnjeg ušnog kanala ili površinske rane"/>
        <s v="Bakteriološki pregled brisa spoljašnjih genitalija ili vagine ili cerviksa ili uretre"/>
        <s v="Bakteriološki pregled brisa ždrela"/>
        <s v="Bakteriološki pregled duboke rane odnosno gnoja odnosno punktata odnosno "/>
        <s v="Bakteriološki pregled eksprimata prostate ili sperme"/>
        <s v="Bakteriološki pregled iskašljaja ili trahealnog aspirata ili bronhoalveolarnog "/>
        <s v="Bakteriološki pregled likvora"/>
        <s v="Bakteriološki pregled oka ili konjunktive"/>
        <s v="Bakteriološki pregled sadržaja srednjeg uva"/>
        <s v="Bakteriološki pregled stolice na Salmonella spp. i Shigella spp. i Escherichia "/>
        <s v="Bakteriološki pregled stolice na termofilne Campylobacter vrste"/>
        <s v="Bakteriološki pregled stolice na Yersinia enterocolitica"/>
        <s v="Bakteriološki pregled tečnosti iz primarno sterilnih područja"/>
        <s v="Biohemijska identifikacija anaerobnih bakterija do nivoa vrste"/>
        <s v="Biohemijska identifikacija beta - hemolitičnog streptokoka"/>
        <s v="Biohemijska identifikacija enterobakterija testovima pripremljenim u "/>
        <s v="Biohemijska identifikacija Enterococcus vrsta"/>
        <s v="Biohemijska identifikacija Moraxella vrsta"/>
        <s v="Biohemijska identifikacija Staphylococcus vrsta"/>
        <s v="Biohemijska identifikacija Streptococcus pneumoniae"/>
        <s v="Dokazivanje produkcije ili prisustva toksina Clostridium difficilae A ili B"/>
        <s v="Hemokultura aerobno, automatskim sistemom"/>
        <s v="Hemokultura anaerobno, automatskim sistemom"/>
        <s v="Identifikacija bakterija automatskim sistemom"/>
        <s v="Identifikacija Haemophilus vrsta faktorima rasta"/>
        <s v="Identifikacija Salmonella spp. ili Shigella spp. ili Escherichia coli O:157/ili "/>
        <s v="Identifikacija Yersinia enterocolitica ili E. coli O:157"/>
        <s v="Ispitivanje antibiotske osetljivosti bakterija automatskim sistemom"/>
        <s v="Ispitivanje antibiotske osetljivosti bakterija, disk-difuzionom metodom na "/>
        <s v="Izolacija i ispitivanje antibiotske osetljivosti U. urealyticum i M. hominis"/>
        <s v="Izolacija mikroorganizma subkulturom"/>
        <s v="Mikroskopski pregled bojenog preparata"/>
        <s v="Serološka identifikacija beta - hemolitičnog streptokoka komercijalnim "/>
        <s v="Serološka identifikacija serogrupe Salmonella enterica"/>
        <s v="Serološka identifikacija serotipa Salmonella enterica"/>
        <s v="Serološka identifikacija Staphylococcus aureus"/>
        <s v="Serološka identifikacija Streptococcus pneumoniae"/>
        <s v="Treponema pallidum hemaglutinacija (TPH)"/>
        <s v="Urinokultura"/>
        <s v="Pregled perianalnog otiska na helminte"/>
        <s v="Pregled stolice na parazite - metodom koncentracije"/>
        <s v="Pregled stolice na parazite (nativni preparat)"/>
        <s v="Direktan nativan preparat na gljive"/>
        <s v="Direktan nativan preparat na gljive uz dodatak reagensa"/>
        <s v="Identifikacija plesni (osim dermatofita)"/>
        <s v="Pregled brisa na gljive"/>
        <s v="Pregled i identifikacija kvasnica"/>
        <s v="Pregled ostalih bioloških uzorka na gljive"/>
        <s v="Reumatoidni faktor (RF) u serumu - nefelometrijom"/>
        <s v="Detekcijа Streptococcus agalactiae (GBS) kod trudnicа od 35–37. gn u vаginаlnom i rektаlnom brisu"/>
        <s v="Određivаnje titrа аntitelа nа Treponema pallidum u serumu/likvoru (pojedinаčno) TPH testom"/>
        <s v="Detekcijа Clostridium difficilae GDH Ag u stolici ELISA/ELFA testom"/>
        <s v="Detekcijа Clostridium difficilae toksinа A i B u stolici ELISA/ELFAtestom"/>
        <s v="Ispitivаnje osetljivosti bаkterijа nа аntibiotike (pojedinаčno) i određivаnje vrednosti MIK bujon mikrodilucionom metodom"/>
        <s v="Uzimanje materijala (nazofaringealni bris, saliva i dr.) u cilju dokazivanja virusnog Ag SARS – CoV-2"/>
        <s v="Detekcija bakterijskog genoma molekularnom metodom u uzorcima i/ili kulturi (Mycoplasma pneumoniae, Helicobacter pylori, Neisseria meningitidis, Haemophilus influenzae, Streptococcus pneumoniae i dr. – pojedina?no) – PCR"/>
        <s v="Detekciju genom? Bordetella pertussis ili Bordetella parapertussis – real time PCR"/>
        <s v="IgE na grupu antigena (panel antigena) u serumu – blot metoda"/>
        <s v="Specifičan IgE na nutritivne alergene u serumu – blot metoda"/>
        <s v="Specifičnan IgE na inhalatorne alergene u serumu – blot metoda"/>
        <s v="Direktna detekcija bakterijskih antigena u biološkom materijalu komercijalnim testom"/>
        <s v="Direktni ili indirektni imunofluorescentni test za detekciju enterovirusa – DIF ili IIF"/>
        <s v="Direktni ili indirektni imunofluorescentni test za detekciju pojedinih virusa (HSV1, HSV2, virus besnila i dr.) – DIF ili IIF"/>
        <s v="Kvalitativno određivanje anti HBe antitela – imunoenzimski test (ELISA, ELFA, ECLIA i dr.)"/>
        <s v="Identifikacija parazita (helminti)"/>
        <s v="Detekcija karbapenemaza za Gram negativne bakterije (fenotipska)"/>
        <s v="Izolacija vankomicin – rezistentnih Enterococcus spp."/>
        <s v="Odre?ivanje vrednosti MIK–a (minimalne inhibitorne koncentracije) za jedan antibiotik (gradijent ili E – test)"/>
        <s v="Pregled vaginalnog brisa na bakterijsku vaginozu pregledom bojenog preparata"/>
        <s v="Detekcija virusnih antigena u stolici (Rotavirus i dr.)"/>
        <s v="Izolacija meticilin–rezistentnog Staphylococcus aureus iz kliničkih uzoraka"/>
        <s v="Izrada jednog neobojenog serijskog preparata"/>
        <s v="Bojenje jednog serijskog preparata HE metodom "/>
        <s v="EX TEMPORE анализа добијеног материјала"/>
        <s v="Konsultativna ili komparativna analiza materijala iz dostavljenih parafinskih blokova"/>
        <s v="Pregled promene na isečku jezika"/>
        <s v="Pregled isečka sluzokože farinksa odnosno nazofarinksa dobijene biopsijom"/>
        <s v="Pregled uzorka pljuvačne žlezde dobijene biopsijom"/>
        <s v="Pregled isečka pljuvačne žlezde"/>
        <s v="Pregled uklonjene cele pljuvačne žlezde"/>
        <s v="Pregled uzorka sluzokože nosa dobijene biopsijom"/>
        <s v="Pregled uzorka sluzokože paranazalnih šupljina dobijenog biopsijom"/>
        <s v="Pregled uklonjenog tumora nosa odnosno sinusa"/>
        <s v="Pregled isečka tonzile"/>
        <s v="Pregled uklonjene tonzile"/>
        <s v="Pregled uklonjenog tumora farinksa odnosno nazofarinksa"/>
        <s v="Pregled isečka larinksa dobijenog biopsijom"/>
        <s v="Pregled uklonjenog tumora larinksa"/>
        <s v="Pregled promene na uklonjenom delu larinksa "/>
        <s v="Pregled promene na celom uklonjenom larinksu"/>
        <s v="Pregled promene na dela uklonjene aurikule"/>
        <s v="Pregled isečka spoljašnjeg ušnog kanala dobijenog biopsijom"/>
        <s v="Pregled isečka bubne opne dobijene biopsijom"/>
        <s v="Pregled uklonjenog holesteatoma"/>
        <s v="Pregled isečka traheje odnosno bronha dobijenog biopsijom"/>
        <s v="Pregled jednog limfnog čvora "/>
        <s v="Pregled anatomske grupe limfnih čvorova "/>
        <s v="Преглед  биоптата тумора дојке"/>
        <s v="Pregled uklonjenog tumora dojke "/>
        <s v="Pregled uklonjenog lobusa štitnjače sa istmusom "/>
        <s v="Pregled cele štitnjače "/>
        <s v="Pregled uklonjene paratireoidne žlezde odnosno žlezdi "/>
        <s v="Pregled bioptata nadbubrežne žlezde"/>
        <s v="Преглед ендоскопсог узорка једњака,односно  желуца, односно танког, односно дебелог црева, односно аналног канала-макроскопска и микроскопска анализа и дијагноза промене у ендоскопском исечку једњака, односно желуца, односно танког, односно дебелог црева, одноно аналног канала"/>
        <s v="Преглед полипа желуца, односно танког црева, односно дебелог црева-макроскопска и микроскопска анализа и дијагноза полипоидне лезије желуца, односно танког црева, односно дебелог црева"/>
        <s v="Pregled delimično resekovanog želuca "/>
        <s v="Pregled celog želuca "/>
        <s v="Pregled uklonjenog celog želuca sa omentumom i slezinom "/>
        <s v="Pregleda dela želuca sa delom pankreasom "/>
        <s v="Pregled dela duodenuma i glave pankreasa "/>
        <s v="Pregled dela tankog creva "/>
        <s v="Pregled dela debelog creva "/>
        <s v="Pregled rektuma "/>
        <s v="Pregled celog kolona"/>
        <s v="Pregled hemoroidalnog nodusa "/>
        <s v="Pregled hirurški uklonjene promene u jetri "/>
        <s v="Pregled žučne kese "/>
        <s v="Pregled apendiksa "/>
        <s v="Pregled dela pankreasa "/>
        <s v="Pregled isečka omentuma, peritoneuma dobijena biopsijom "/>
        <s v="Pregled tumora omentuma odnosno peritoneuma odnosno retroperitoneuma"/>
        <s v="Pregled slezine "/>
        <s v="Pregled bioptata kože "/>
        <s v="Pregled promene na koži sa određivanjem granica "/>
        <s v="Pregled potkožne promene "/>
        <s v="Pregled tumora mekih tkiva bez određivanja granica "/>
        <s v="Pregled sekvestra kosti"/>
        <s v="Pregled prepucijuma "/>
        <s v="Pregled dela penisa"/>
        <s v="Pregled uzorka uretre dobijenog biopsijom "/>
        <s v="Pregled isečka testisa dobijena biopsijom "/>
        <s v="Pregled jednog testisa u celini "/>
        <s v="Pregled uzorka prostate dobijena biopsijom "/>
        <s v="Pregled transuretralno resekovane prostate (TUR) "/>
        <s v="Pregled cele prostate "/>
        <s v="Pregled cele prostate sa semenim kesicama "/>
        <s v="Pregled tumora sa delom zida mokraćne bešike "/>
        <s v="Pregled dela mokraćne bešike "/>
        <s v="Pregled uklonjene mokraćne bešike "/>
        <s v="Pregled tumora bubrega "/>
        <s v="Pregled dela bubrega "/>
        <s v="Pregled bubrega u celini sa delom uretera "/>
        <s v="Pregled dela uretera "/>
        <s v="Pregled uzorka velikih usana odnosno malih usana odnosno vulve dobijenog biopsijom "/>
        <s v="Pregled uzorka vagine dobijenog biopsijom "/>
        <s v="Pregled tumora vulve odnosno vagine "/>
        <s v="Pregled uzorka cerviksa dobijena biopsijom "/>
        <s v="Pregled kiretmana cervikalnog kanala "/>
        <s v="Pregled tumora cerviksa "/>
        <s v="Преглед конизата цервикса"/>
        <s v="Pregled kiretmana endometrijuma "/>
        <s v="Pregled kiretmana endocerviksa i endometrijuma "/>
        <s v="Pregled tumora uterusa "/>
        <s v="Pregled materice i cerviksa (bez adneksa) "/>
        <s v="Pregled materice, cerviksa, jednog jajnika i pripadajućeg jajovoda "/>
        <s v="Pregled materice, cerviksa, oba jajnika i pripadajućih jajovoda "/>
        <s v="Pregled dela jajnika "/>
        <s v="Pregled tumora jajnika "/>
        <s v="Pregled celog jajnika "/>
        <s v="Pregled celog jajovoda "/>
        <s v="Pregled dela omentuma"/>
        <s v="Pregled posteljice sa ovojnicama i pupčanikom odnosno analiza abortnog materijala "/>
        <s v="Pregled incizione biopsije vežnjače"/>
        <s v="Dokazivanje amiloida"/>
        <s v="Dokazivanje Helicobacter Pylori u tkivu"/>
        <s v="Dokazivanje parazita u tkivu"/>
        <s v="Dokazivanje prisustva acidorezistentnih bacila u tkivu"/>
        <s v="Dokazivanje prisustva glikogena "/>
        <s v="Dokazivanje prisustva gljivica u tkivu, metodom srebra"/>
        <s v="Dokazivanje prisustva neutralnih i kiselih mucina"/>
        <s v="Dokazivanje vezivnog, mišićnog, nervnog i koštanog tkiva"/>
        <s v="Obrada i analiza tkiva primenom dekalcinacije (Dekalcinat) "/>
        <s v="Fetalna obdukcija "/>
        <s v="Klinička obdukcija "/>
        <s v="Polarizaciona mikroskopija "/>
        <s v="Pregled isečka usne"/>
        <s v="Pregled promene na isečku sluznice usta odnosno gingive dobijene biopsijom"/>
        <s v="Pregled promene na uklonjenom celom larinksu i okolnim strukturama"/>
        <s v="Pregled bioptata zida arterije, vene, sintetičkog grafta"/>
        <s v="Pregled uklonjenog dela želuca sa delom duodenuma"/>
        <s v="Pregled sedimenta mokraće"/>
        <s v="Pregled resekovane kosti sa tumorom bez odreĐivanja granica resekcije"/>
        <s v="Pregled uzorka penisa"/>
        <s v="Citološki pregled ostalih razmaza"/>
        <s v="Pregled promene sa cele uklonjene aurikule"/>
        <s v="Pregled uklonjenih slušnih koščica"/>
        <s v="Pregled dela prostate"/>
        <s v="Pregled bioptata kostne srži"/>
        <s v="Pregled incizione biopsije dužice"/>
        <s v="Pregled materijala dobijenog punkcijom tankom iglom (FNA): štitnjače ili limfnog čvora ili potkožnih i drugih tumora"/>
        <s v="Pregled parafinskog bloka punktata"/>
        <s v="Kariotip iz ćelija horionskih resica-direktna metoda"/>
        <s v="Pregled uzorka dobijenog FNAB metodom"/>
        <s v="Pregled ciste vrata"/>
        <s v="Преглед  CORE  биопсије дојке"/>
        <s v="Pregled tkiva dojke sa mikrokalcifikatima"/>
        <s v="Pregled uzorka jetre dobijenog punkcionom biopsijom"/>
        <s v="Pregled uklonjene nadbubrežne žlezde odnosno žlezdi"/>
        <s v="Transfuzija eritrocita "/>
        <s v="Transfuzija trombocita"/>
        <s v=" Transfuzija gama globulina "/>
        <s v="Transfuzija faktora koagulacije"/>
        <s v="Transfuzija krvnih komponenti i derivata"/>
        <s v="Prijem, kontrola kvaliteta uzorka i priprema uzorka za laboratorijska ispitivanja*"/>
        <s v="Prijem i kontrola kvaliteta uzorka i priprema uzorka za zamrzavanje, skladištenje i transport**"/>
        <s v="Rotaciona tromboelastografija u krvi"/>
        <s v="ABO krvna grupa - pločica"/>
        <s v="ABO podgrupa - epruveta"/>
        <s v="ABO/RhD krvna grupa - epruveta"/>
        <s v="ABO/RhD krvna grupa, monoklonska antitela - mikroepruveta"/>
        <s v="Elucija eritrocitnih antitela "/>
        <s v="Interreakcija, eritrocit davaoca i serum primaoca - epruveta"/>
        <s v="Polispecifičan direktan Coombs-ov test (DAT) - epruveta"/>
        <s v="Polispecifičan direktan Coombs-ov test (DAT) - mikroepruveta"/>
        <s v="Potvrdna krvna grupa ABO - mikroepruveta"/>
        <s v="Tipizacija antigena A1 - epruveta"/>
        <s v="Tipizacija antigena Cw - epruveta"/>
        <s v="Tipizacija antigena Fya - epruveta"/>
        <s v="Tipizacija antigena Fyb - epruveta"/>
        <s v="Tipizacija antigena H - epruveta"/>
        <s v="Tipizacija antigena Jka - epruveta"/>
        <s v="Tipizacija antigena Jkb - epruveta"/>
        <s v="Tipizacija antigena K - epruveta"/>
        <s v="Tipizacija antigena M, epruveta"/>
        <s v="Tipizacija antigena N - epruveta"/>
        <s v="Tipizacija pojedinačnih specifičnosti Rh fenotipa (C,c,E,e) - epruveta"/>
        <s v="Tipizacija Rh D weak antigen - mikroepruveta"/>
        <s v="Tipizacija RhD antigena - epruveta"/>
        <s v="Tipizacija RhD antigena - mikroepruveta"/>
        <s v="Tipizacija RhD partial antigena - mikroepruveta"/>
        <s v="Tipizacija RhD weak antigena - epruveta"/>
        <s v="Heparin indukovana antitela (HIT) antitela iz seruma - mikroepruveta"/>
        <s v="Identifikacija eritrocitnih antitela NaCl medijum - mikroepruveta"/>
        <s v="Identifikacija eritrocitnih antitela u AHG medijumu - mikroepruveta"/>
        <s v="Identifikacija eritrocitnih antitela AHG medijum - epruveta"/>
        <s v="Identifikacija eritrocitnih antitela enzimom - mikroepruveta"/>
        <s v="Identifikacija eritrocitnih antitela NaCl medijum - epruveta"/>
        <s v="Indirektan Coombs-ov test (IAT) - epruveta"/>
        <s v="Skrining test eritrocitnih antitela (enzimski) - epruveta"/>
        <s v="Skrining test eritrocitnih antitela (enzimski) - mikroepruveta"/>
        <s v="Skrining test eritrocitnih antitela AHG - mikroepruveta"/>
        <s v="Skrining test eritrogirnih antitela (AHG) - epruveta"/>
        <s v="Tipizacija antigena S - epruveta"/>
        <s v="Tipizacija antigena Lea - epruveta"/>
        <s v="Tipizacija antigena Leb - epruveta"/>
        <s v="Interreakcija, eritrociti davaoca i serum primaoca - mikroepruveta"/>
        <s v="Monospecifican direktan Coombs-ov test (DAT) - mikroepruveta"/>
        <s v="Lumi agregacija trombocita u plazmi"/>
        <s v="Kompletna interreakcija – mikroepruveta"/>
        <s v="Ispitivanje posttransfuzijske reakcije – epruveta"/>
        <s v="Monospecifičan direktan Coombs-ov test (DAT) - epruveta"/>
        <s v="Kariotip iz kulture limfocita periferne krvi"/>
        <s v="Kariotip iz kulture malignih izliva"/>
        <s v="Kariotip iz kulture amnionskih ćelija"/>
        <s v="Analiza kariotipa iz kulture ćelija primenom tehnike traka(G, R, C...)"/>
        <s v="Identifikacija genskih mutacija kod naslednih i drugih bolesti (leukemije, tumori i dr.)multipleks PCR metodom"/>
        <s v="Molekularna dijagnostika naslednih i drugih oboljenja (leukemije, tumori i dr) PCR-RFLPs metodom"/>
        <s v="Analiza genskih mutacija kod naslednih i drugih bolesti (leukemije, tumori i dr.) metodom restrikcione digestij"/>
        <s v="Izolacija DNK/RNK iz tkiva i parafinskih kalupa"/>
        <s v="Konsultacije za postavljanje genetičke dijagnoze"/>
        <s v="Izolаcijа DNK ili RNK virusа iz biološkog mаterijаlа"/>
        <s v="Izolаcijа DNK bаkterijа, gljivа ili pаrаzitа iz biološkog mаterijаlа"/>
        <s v="Multiplex PCR ili Real–time PCR test zа otkrivаnje virusа uzročnikа određenih oboljenjа"/>
        <s v="Хемодијализа"/>
        <s v="Интермитентна хемодиафилтрација"/>
        <s v="Континуирана перитонеална дијализа, дугорочна"/>
        <s v="Интермитентна перитонеална диализа, дугорочна"/>
        <s v="Терапијска плазмафереза"/>
        <s v="Kompjuterizovana tomografija abdomena i karlice -čitanje" u="1"/>
        <s v="Magnetna rezonanca lakatnog zgloba sa kontrastnim sredstvom – snimanje" u="1"/>
        <s v="Magnetna rezonanca ostalih oblasti bez kontrastnog sredstva – snimanje" u="1"/>
        <s v="Magnetnorezonantna perfuzija kième bez kontrastnog sredstva – snimanje" u="1"/>
        <s v="Magnetnorezonantna perfuzija kième sa kontrastnim sredstvom – snimanje" u="1"/>
        <s v="Kompjuterizovana tomografija mozga sa intravenskom primenom kontrastnog sredstva-snimanje STAC" u="1"/>
        <s v="Bikarbonati (ugljen-dioksid, ukupan) u serumu - jonselektivnom elektrodom " u="1"/>
        <s v="Ostale reparacije na mezenterijumu" u="1"/>
        <s v="Bajpas na ostalim venama pomoĆu vene" u="1"/>
        <s v="Pregled uzorka mozga dobijenog stereotaksom" u="1"/>
        <s v="Otvorena repozicija preloma ključne kosti sa unutrašnjom fiksacijom" u="1"/>
        <s v="Otvorena repozicija preloma tela radijusa sa unutrašnjom fiksacijom" u="1"/>
        <s v="Ekscizija ciste epididimisa, jednostrana" u="1"/>
        <s v="Identifikacija termofilnih Campylobacter vrsta" u="1"/>
        <s v="Faktor IX (antihemofilni globulin B, AHG-B) u plazmi - koagulometrijski" u="1"/>
        <s v="Faktor XI (antihemofilni globulin C, AHG-C) u plazmi - koagulometrijski" u="1"/>
        <s v="Evaluacija vestibularne funkcije rotirajućom stolicom" u="1"/>
        <s v="Magnetna rezonanca ruènog zgloba sa kontrastnim sredstvom – čitanje" u="1"/>
        <s v="Fiberoptička kolonoskopija do cekuma sa administriranjem mastila za " u="1"/>
        <s v="Biopsija perineuma" u="1"/>
        <s v="Bazni ekces (višak) u krvi" u="1"/>
        <s v="Dekompresiona fasciotomija šake" u="1"/>
        <s v="Radiografsko snimanje ramena ili skapule STAC" u="1"/>
        <s v="Zatvorena repozicija preloma članka palca na nozi" u="1"/>
        <s v="Endoskopska dilatacija uretera" u="1"/>
        <s v="Fasciotomija, neklasifikovana na drugom mestu" u="1"/>
        <s v="Podešavanje endovenske elektrode za pejsmejker" u="1"/>
        <s v="Revizija suture mišića podizanja gornjeg očnog kapka (m. levator palpebrae superioris) posle prethodne korekcije blefaroptoze" u="1"/>
        <s v="Merenje zapremine 24 h–urina, dnevnog urina, volumetrija" u="1"/>
        <s v="Subkutano davanje farmakološkog sredstva, drugo i neklasifikovano " u="1"/>
        <s v="Pregled razmaza sputuma" u="1"/>
        <s v="Određivanje broja retikulocita u krvi - automatski" u="1"/>
        <s v="Radiografsko snimanje temporalnomandibularnog zgloba STAC" u="1"/>
        <s v="Radiografsko snimanje unutrašnjeg fiksiranja frakture femura-STAC" u="1"/>
        <s v="Biopsija očnog kapka" u="1"/>
        <s v="Savetovanje u kriznim situacijama" u="1"/>
        <s v="Pregled uzorka skeletnog mišića dobijenog otvorenom biopsijom" u="1"/>
        <s v="Zatvorena repozicija razdvojenih epifiza radijusa ili ulne" u="1"/>
        <s v="Transfer lateralne hamstring tetive" u="1"/>
        <s v="Hirurška indukcija porođaja veštačkim prokidanjem plodovih ovojaka" u="1"/>
        <s v="Uklanjanje tumora sluzokože usne duplje" u="1"/>
        <s v="Ostale laparoskopske reparacije jajovoda" u="1"/>
        <s v="Radiografsko snimanje rebara, obostrano STAC" u="1"/>
        <s v="Meniscektomija zgloba kolena" u="1"/>
        <s v=" Primena, nameštanje, prilagođavanje ili zamena pomagala ili uređaja za prilagođavanje" u="1"/>
        <s v="Postupak održavanja neinvazivne ventilatorne podrške, ? 24 sata" u="1"/>
        <s v="Perianalna ekscizija lezije ili tkiva rektuma stereoskopskom rektoskopijom" u="1"/>
        <s v="Imobilizacija preloma medijalnog ili lateralnog kondila tibije " u="1"/>
        <s v="Zamena suprapubičnog katetera (cistostomskog)" u="1"/>
        <s v="Arteriovenska anastomoza donjih udova" u="1"/>
        <s v="Davanje anesteti?kog sredstva oko zadnjeg tibijalnog nerva" u="1"/>
        <s v="Radikalna abdominalna histerektomija" u="1"/>
        <s v="Eksploracija brahijalne vene" u="1"/>
        <s v="EX TEMPORE analiza dobijenog materijala" u="1"/>
        <s v="Revizija uređaja ili opreme koja služi kao pomoć" u="1"/>
        <s v="Ostale reparacije jajnika" u="1"/>
        <s v="Artrodeza prsta na nozi" u="1"/>
        <s v="Revizija stome debelog creva" u="1"/>
        <s v="Ostale procedure na slušnim koščicama" u="1"/>
        <s v="Reparacija omfalokele, velika" u="1"/>
        <s v="Partnersko savetovanje" u="1"/>
        <s v="Ostale procedure na testisu" u="1"/>
        <s v="Endoskopska biopsija uretera" u="1"/>
        <s v="  Radiografsko snimanje trorakalnog dela kičme STAC" u="1"/>
        <s v="Kompjuterizovana tomografija kičme, lumbosakralne regije-STAC" u="1"/>
        <s v="Hemoglobin (krv) u fecesu, imunohemijski" u="1"/>
        <s v="Panendoskopija do duodenuma" u="1"/>
        <s v=" Ispiranje ureterostome ili ureteralnog katetera" u="1"/>
        <s v="Angiografija – arteriografija magnetnom rezonancom gornjih ekstremiteta bez kontrastnog sredstva – snimanje" u="1"/>
        <s v="Angiografija – arteriografija magnetnom rezonancom gornjih ekstremiteta sa kontrastnim sredstvom – snimanje" u="1"/>
        <s v="Imobilizacija preloma/iščašenja kičme" u="1"/>
        <s v="Zatvorena repozicija unutarzglobnog preloma proksimalnog članka prsta na ruci" u="1"/>
        <s v="Ostale operacije reparacije na skrotumu ili tuniki vaginalis" u="1"/>
        <s v="Zatvorena repozicija preloma članka palca na nozi sa unutrašnjom fiksacijom" u="1"/>
        <s v="Otvorena repozicija frakture fibule sa unutrašnjom fiksacijom" u="1"/>
        <s v="Angiografija – venografija magnetnom rezonancom donjih ekstremiteta bez kontrastnog sredstva – čitanje" u="1"/>
        <s v="Kompjuterizovana tomografija mekih tkiva vrata sa intravenskom primenom kontrastnog sredstva-STAC" u="1"/>
        <s v="Нископропусна хемодијализа" u="1"/>
        <s v="Ostale incizije suznih prolaza" u="1"/>
        <s v="Kompjuterizovana tomografija abdomena i karlice-snimanje STAC" u="1"/>
        <s v="Kompjuterizovana tomografija facijalnih kostiju-snimanje STAC" u="1"/>
        <s v="Bajpas šuplje vene pomoću sintetičkog materijala" u="1"/>
        <s v="Kompjuterizovana tomografija ciljanog  zgloba  ekstremiteta nativno STAC" u="1"/>
        <s v="Ostale procedure na lakrimalnom sistemu" u="1"/>
        <s v="Ostale procedure na bubregu" u="1"/>
        <s v="Hirurško rešavanje fistula debelog creva" u="1"/>
        <s v="Ekscizija ostalih lezija u ustima" u="1"/>
        <s v="Histerosalpingografija-STAC" u="1"/>
        <s v="Insercija veštačkog implantata u anoftalmičnu orbitu" u="1"/>
        <s v="Subkutano davanje farmakološkog sredstva, drugo i neklasifikovano farmakkološko sredstvo " u="1"/>
        <s v="Jednostavna senzomotorna reakcija" u="1"/>
        <s v="Zatvorena repozicija iščašenja zgloba kolena" u="1"/>
        <s v="Ostale laparoskopske reparacije jajnika" u="1"/>
        <s v="Klinasta resekcija jajnika (laparotomija)" u="1"/>
        <s v="Dokazivanje prisustva elastičnih vlakana" u="1"/>
        <s v="Procena funkcije ekstraokularnih miši?a" u="1"/>
        <s v=" Savetovanje ili podučavanje o propisanim/samoizabranim lekovima" u="1"/>
        <s v="Ekscizija lezija ili tkiva konjunktive" u="1"/>
        <s v="Mediotarzalna amputacija" u="1"/>
        <s v="Ekscizija ostalih lezija mokraćne bešike" u="1"/>
        <s v="Rigidna sigmoidoskopija sa biopsijom" u="1"/>
        <s v="Postupak održavanja neinvazivne ventilatorne podrške, ? 96 sati" u="1"/>
        <s v="Totalna proktokolektomija sa ileo-analnom anastomozom i formiranjem privremene ileostome " u="1"/>
        <s v="Perkutana drenaža apscesa mekog tkiva" u="1"/>
        <s v="Magnetna rezonanca ramenog zgloba sa kontrastnim sredstvom – snimanje" u="1"/>
        <s v="Magnetna rezonanca skoènog zgloba sa kontrastnim sredstvom – snimanje" u="1"/>
        <s v="Biohemijski test komercijalnim diskom/tabletom" u="1"/>
        <s v="Davanje anestetičkog sredstva oko supraskapularnog nerva" u="1"/>
        <s v=" Savetovanje ili podučavanje o pomagalima ili uređajima za prilagođavanje " u="1"/>
        <s v="Magnetna rezonanca nadlaktice sa kontrastnim sredstvom – čitanje" u="1"/>
        <s v="Magnetna rezonanca podlaktice bez kontrastnog sredstva – čitanje" u="1"/>
        <s v="Magnetna rezonanca podlaktice sa kontrastnim sredstvom – čitanje" u="1"/>
        <s v="Uzorkovanje krvi (mikrouzorkovanje)" u="1"/>
        <s v="Pregled delimično resekovanog jednjaka" u="1"/>
        <s v="Ezofagoskopija sa ekstrakcijom stranog tela" u="1"/>
        <s v="Razdvajanje korneovitrealnih priraslica" u="1"/>
        <s v="Laparoskopska klinasta resekcija jajnika" u="1"/>
        <s v=" Savetovanje ili podučavanje o održavanju zdravlja i oporavku " u="1"/>
        <s v="Osteotomija tibije sa unutrašnjom fiksacijom" u="1"/>
        <s v="Evisceracija očne jabučice sa insercijom intraskleralne lopte ili hrskavičastog implantata" u="1"/>
        <s v="Protein S antigen, slobodni u plazmi - imunoenzimski" u="1"/>
        <s v="Reparacija ablacije mrežnjače dijatermijom" u="1"/>
        <s v="Angiografija – arteriografija magnetnom rezonancom donjih ekstremiteta bez kontrastnog sredstva – snimanje" u="1"/>
        <s v="Angiografija – arteriografija magnetnom rezonancom donjih ekstremiteta sa kontrastnim sredstvom – snimanje" u="1"/>
        <s v="Конусна биопсија ласером" u="1"/>
        <s v="Drenaža respiratornog sistema, bez incizije" u="1"/>
        <s v=" Incizija i drenaža apscesa kože i potkožnog tkiva" u="1"/>
        <s v="Krioterapija cilijarnog tela sa eksternom sondom" u="1"/>
        <s v="Pregled dela cerviksa dobijenog metodom  omčice" u="1"/>
        <s v="Aortno-ilijačno-femoralni bajpas sintetičkim materijalom" u="1"/>
        <s v="Endoskopska destrukcija jedne promene mokraćne bešike ≤ 2 cm" u="1"/>
        <s v="Postupak održavanja neinvazivne ventilatorne podrške, &amp;gt; 24 sati i &amp;lt; 96 sati" u="1"/>
        <s v="Angiografija – arteriografija magnetnom rezonancom grudnog koša bez kontrastnog sredstva – čitanje" u="1"/>
        <s v="Angiografija – arteriografija magnetnom rezonancom grudnog koša sa kontrastnim sredstvom – čitanje" u="1"/>
        <s v="Angiografija – venografija magnetnom rezonancom ostalih oblasti bez kontrastnog sredstva – čitanje" u="1"/>
        <s v="Angiografija – venografija magnetnom rezonancom ostalih oblasti sa kontrastnim sredstvom – čitanje" u="1"/>
        <s v="Magnetna rezonanca šake sa kontrastnim sredstvom – čitanje" u="1"/>
        <s v="Frontalna sinusektomija" u="1"/>
        <s v="Rezistencija na aktivirani protein C u plazmi (APCR) - koagulometrijski " u="1"/>
        <s v="Spiralna angiografija kompjuterizovanom tomografijom gornjih ekstremiteta, sa intravenskom primenom kontrastnog sredstva-snimanje STAC" u="1"/>
        <s v="Zatvorena repozicija unutarzglobnog preloma petne kosti" u="1"/>
        <s v="Infiltracija lokalnog anestetika, ASA 29 " u="1"/>
        <s v="Zamena aneurizme ilijačne arterije graftom, jednostrano" u="1"/>
        <s v="Magnetnorezonantna mijelografija (uvek sa kontrastnim sredstvom)-čitanje" u="1"/>
        <s v="Pregled malignog melanoma kože" u="1"/>
        <s v="Ekscizija spermatocele, jednostrana" u="1"/>
        <s v="Postupak održavanja neinvazivne ventilatorne podrške, &amp;gt; 24 sati i &amp;lt;(&amp;gt; &amp;lt;&amp;lt;)&amp;gt; 96 sati" u="1"/>
        <s v="Magnetna rezonanca maksilofacijalne regije sa kontrastnim sredstvom – čitanje" u="1"/>
        <s v="Endoskopska elektrokauterizacija jedne promene mokraćne bešike   2 cm" u="1"/>
        <s v="Biopsija cele debljine zida rektuma" u="1"/>
        <s v="Faktor V (proakcelerin) u plazmi - koagulometrijski" u="1"/>
        <s v="Pregled organa male karlice" u="1"/>
        <s v="Serološka identifikacija Neisseria vrsta – imunoaglutinacija" u="1"/>
        <s v="Dorzalna ili lateralna incizija prepucijuma" u="1"/>
        <s v="Zatvaranje ostalih stoma tankog creva" u="1"/>
        <s v="Pregled uzoraka na demodikozu" u="1"/>
        <s v="pO2 (parcijalni pritisak kiseonika) u krvi " u="1"/>
        <s v="Kvadricepsplastika kolena" u="1"/>
        <s v="Ekscizija lezija u srednjem uvu sa miringoplastikom" u="1"/>
        <s v="Ekscizija lezija na tonzilama i adenoidima" u="1"/>
        <s v="Reparacija lakrimalnog kanalikulusa" u="1"/>
        <s v="Test adekvatnosti peritonealne dijalize" u="1"/>
        <s v="Magnetna rezonanca ruènog zgloba sa kontrastnim sredstvom – snimanje" u="1"/>
        <s v="Radiografsko snimanje gležnja STAC" u="1"/>
        <s v="Ostale reparacije nosa" u="1"/>
        <s v="Redukcija invaginacije (intususcepcije) tečnošću" u="1"/>
        <s v="Odstranjenje slobodnih/labavih zglobnih tela lakta" u="1"/>
        <s v="Ostale intranazalne procedure na maksilarnom sinusu" u="1"/>
        <s v="Transplantat kože pune debljine na ostalim oblastima lica" u="1"/>
        <s v="Magnetna rezonanca fetusa kod jednoplodne trudnoæe – čitanje" u="1"/>
        <s v="Radiografsko snimanje urinarnog sistema STAC" u="1"/>
        <s v="Циљана биопсија дојке или ендоцервикална киретажа_x000a_" u="1"/>
        <s v="Zatvaranje perforacije nosne pregrade" u="1"/>
        <s v="Ekscizija lezija unutar karlice" u="1"/>
        <s v="Хемодијафилтрација" u="1"/>
        <s v="Ostale incizije na srednjem uvu" u="1"/>
        <s v="Odvajanje priraslica u grudnom košu" u="1"/>
        <s v="Radiografsko snimanje dojke, jednostrano STAC" u="1"/>
        <s v="pO2 (parcijalni pritisak kiseonika) u krvi" u="1"/>
        <s v="Endoskopska resekcija faringealnog divertikuluma" u="1"/>
        <s v="Uklanjanje kohlearnog implanta" u="1"/>
        <s v="Procena deformacije centralnog vidnog polja na Amsler mreži" u="1"/>
        <s v="Kontrola postoperativnog krvarenja ili tromboze posle intra-abdominalne vaskularne procedure" u="1"/>
        <s v="Magnetna rezonanca fetusa kod višeplodne trudnoæe – čitanje" u="1"/>
        <s v="Endoskopska ekstrakcija kalkulusa iz uretera bez fragmentacije  (ureterorenoskopski)" u="1"/>
        <s v="Endodontska terapija inficirane pulpe po kanalu" u="1"/>
        <s v="Intramuskularno davanje farmakološkog sredstva, drugo i nenaznačeno " u="1"/>
        <s v="Stabilizacija ramena" u="1"/>
        <s v="Ostale procedure na nadbubrežnoj žlezdi" u="1"/>
        <s v="Test za dokazivanje Lupus antikoagulansa, DRVVT test u plazmi (LA1)" u="1"/>
        <s v="Radikalna prostatektomija sa rekonstrukcijom vrata mokra?ne bešike i pelvi?nom limfadenektomijom" u="1"/>
        <s v="Cekostoma" u="1"/>
        <s v="Intramuskularno davanje farmakološkog sredstva, antineoplasti?no sredstvo" u="1"/>
        <s v="Radikalna ekscizija retroperitonealnih limfnih čvorova" u="1"/>
        <s v="Zatvorena masaža srca " u="1"/>
        <s v="Zamena poplitealne aneurizme pomo?u sinteti?kog grafta" u="1"/>
        <s v="Funkcionalna magnetna rezonanca mozga – čitanje" u="1"/>
        <s v="Miringoplastika sa rekonstrukcijom lanca slušnih koščica" u="1"/>
        <s v="Kompjuterizovana tomografija paranazalnog sinusa-snimanje STAC" u="1"/>
        <s v="Gastroezofagealna tamponada balonom" u="1"/>
        <s v="Identifikacija eritrocitnih antitela enzimom - epruveta" u="1"/>
        <s v="Ostale ekstrakcije prirodnog sočiva sa insercijom savitljivog veštačkog sočiva" u="1"/>
        <s v="Transfuzija autologne krvi" u="1"/>
        <s v="Ostale procedure na jajniku" u="1"/>
        <s v="Ostale procedure na rektumu" u="1"/>
        <s v="Radiografsko snimanje sakralnokokcigealnog dela kičme STAC" u="1"/>
        <s v="Uklanjanje stranog tela iz mekih i koštanih tkiva lica i vilice" u="1"/>
        <s v="Kompjuterizovana tomografija ciljanog  zgloba  ekstremiteta sa kontrastom " u="1"/>
        <s v="Reparacija dijafragmalne kile sa upotrebom režnja trbušnog zida ili     ugradnjom protetskog materijala" u="1"/>
        <s v="Zatvorena repozicija frakture zigomatične kosti sa fiksacijom" u="1"/>
        <s v="Uzimanje materijala sa kože i vidljivih sluzokoža za mikološki, bakteriološki i citološki pregled" u="1"/>
        <s v="Angiografija – venografija magnetnom rezonancom grudnog koša sa kontrastnim sredstvom – čitanje" u="1"/>
        <s v="Reparacija ostalih vena donjih udova interpozicijom grafta" u="1"/>
        <s v=" Plasiranje nazogastrične sonde" u="1"/>
        <s v="Revizija potkožno implantiranog uređaja za monitoring" u="1"/>
        <s v="Kalcijum, jonizovani u serumu - jon-selektivnom elektrodom (JSE)" u="1"/>
        <s v="Audiometrija, električnim auditornim odgovorom moždanog stabla " u="1"/>
        <s v="Zatvorena repozicija preloma tarzometatarzalnog zgloba sa unutrašnjom fiksacijom" u="1"/>
        <s v="Tipizacija antigena P1 - epruveta" u="1"/>
        <s v="Incizija i drenaža apscesa pankreasa" u="1"/>
        <s v="Endotrahealna intubacija, dvolumenski tubus" u="1"/>
        <s v="Аутоматска перитонеумска дијализа -APD" u="1"/>
        <s v="Angiografija – arteriografija magnetnom rezonancom grudnog koša bez kontrastnog sredstva – snimanje" u="1"/>
        <s v="Angiografija – arteriografija magnetnom rezonancom grudnog koša sa kontrastnim sredstvom – snimanje" u="1"/>
        <s v="Angiografija – venografija magnetnom rezonancom ostalih oblasti bez kontrastnog sredstva – snimanje" u="1"/>
        <s v="Angiografija – venografija magnetnom rezonancom ostalih oblasti sa kontrastnim sredstvom – snimanje" u="1"/>
        <s v="Vežbe za M.Behterev (Bechterew)" u="1"/>
        <s v="Psihodinamska terapija" u="1"/>
        <s v="Posmatranje efektivnog rada srca ili krvnog protoka, neklasifikovano na " u="1"/>
        <s v="Biopsija uretre" u="1"/>
        <s v="Postupak održavanja neinvazivne ventilatorne podrške,   24 sata" u="1"/>
        <s v="Abdominalna paracenteza" u="1"/>
        <s v="Фибероптичка колоноскопија до цекума са полипектомијом; колоноскопија до цекума са вишеструким полипектомијама; дуга колоноскопија са полипектомијом _x000a_" u="1"/>
        <s v="Uklanjanje dubinskog stranog tela iz rožnjače" u="1"/>
        <s v="Ekscizija vaskularne anomalije na koži i potkožnom tkivu ili mukoznoj površini, mali zahvat" u="1"/>
        <s v="Regionalna blokada, nerva donjeg ekstremiteta, ASA 19" u="1"/>
        <s v="Pregled resektata tumora pleure" u="1"/>
        <s v="Ekscizija ostalih lezija debelog creva" u="1"/>
        <s v="Glukoza u kapilarnoj krvi, POCT" u="1"/>
        <s v="Kontrola postoperativnog krvarenja ili tromboze u ekstremitetu posle vaskularne procedure" u="1"/>
        <s v="Radiografsko snimanje šake i ručnog zglobaSTAC" u="1"/>
        <s v="Otvorena tenotomija, neklasifikovana na drugom mestu" u="1"/>
        <s v="Ekscizija lezije peritonealnog tkiva" u="1"/>
        <s v="Manuelna korekcija inverzije materice" u="1"/>
        <s v="Ostale terapije obogaćivanja kiseonika/om" u="1"/>
        <s v="Angiografija – venografija magnetnom rezonancom donjih ekstremi- teta sa kontrastnim sredstvom – snimanje" u="1"/>
        <s v="Sakralna kolpopeksija" u="1"/>
        <s v="Direktno zatvaranje ostalih vena donjih udova" u="1"/>
        <s v="Magnetna rezonanca fetusa kod jednoplodne trudnoæe – snimanje" u="1"/>
        <s v="Plasiranje intra-abdominalne tamponade" u="1"/>
        <s v="Transvaginalna iglena suspenzija kod stres inkontinencije kod žena" u="1"/>
        <s v="Kompjuterizovana tomografija srednjeg uva i temporalne kosti, obostrana-snimanje STAC" u="1"/>
        <s v="Reimplantacija uretera u mokraćnu bešiku (jednostrana)" u="1"/>
        <s v="Lokalna ekscizija lezije jednjaka" u="1"/>
        <s v="Kompjuterizovana tomografija orbite- čitanje" u="1"/>
        <s v="Postupak održavanja neinvazivne ventilatorne podrške,  96 sati" u="1"/>
        <s v="Dekompresija karpalnog kanala" u="1"/>
        <s v="Radiografsko snimanje kičme, četiri područjaStAC" u="1"/>
        <s v="Difuzijski tenzor imidžing kièmene moždine – snimanje" u="1"/>
        <s v="Rekonstrukcija gastro-enterostomije" u="1"/>
        <s v="Eksploracija perirenalnog prostora sa drenažom" u="1"/>
        <s v="Reparacija rupturiranog ekstraokularnog mišića" u="1"/>
        <s v="Nefrektomija predhodno operisanog bubrega" u="1"/>
        <s v="Difuzijski tenzor imidžing mozga – čitanje" u="1"/>
        <s v="Magnetnorezonantna spektroskopija – čitanje" u="1"/>
        <s v="Incizija i drenaža pankreasa" u="1"/>
        <s v="Pregled uklonjenih varikoziteta" u="1"/>
        <s v="Reparacija laceracije na rožnjači pomoću režnja vežnjače" u="1"/>
        <s v="Savetovanje ili podučavanje o brizi o samom sebi" u="1"/>
        <s v="Savetovanje ili podučavanje o održavanju zdravlja i oporavku" u="1"/>
        <s v="Hirurška redukcija tumorskog tkiva karlice" u="1"/>
        <s v="Zamena grafta bajpasa sa trupa" u="1"/>
        <s v="Korekcija ektropiona ili entropiona klinastom resekcijom" u="1"/>
        <s v="Ekscizija hidatidne ciste jetre sa drenažom i ekscizijom tkiva jetre" u="1"/>
        <s v="Endoskopski pregled tankog creva kroz intraoperativnu enterotomiju" u="1"/>
        <s v="Ekstrakapsularna ekstrakcija prirodnog so?iva fakoemulzifikacijom i aspiracijom katarakte sa insercijom ostalih vešta?kih so?iva" u="1"/>
        <s v="Biopsija promena spoljašnjeg uva" u="1"/>
        <s v="Epikutani test flasterima sa manje od ukupnog broja alergena koji se nalaze u standardnoj bateriji testova" u="1"/>
        <s v="Rekonstrukcija usne sa režnjem, drugi stadijum" u="1"/>
        <s v="Magnetna rezonanca baze lobanje bez kontrastnog sredstva – snimanje" u="1"/>
        <s v="Magnetna rezonanca baze lobanje sa kontrastnim sredstvom – snimanje" u="1"/>
        <s v="Magnetna rezonanca grudnog koša bez kontrastnog sredstva – snimanje" u="1"/>
        <s v="Magnetna rezonanca grudnog koša sa kontrastnim sredstvom – snimanje" u="1"/>
        <s v="Ekscizija ciste bubrega" u="1"/>
        <s v="Ексфолијативна цитологија ткива репродуктивних органа жене-неаутоматизована припрема и аутоматизовано бојење" u="1"/>
        <s v="Zatvaranje spoljašnje fistule traheje" u="1"/>
        <s v="Aplikacija parafina po segmentu" u="1"/>
        <s v="Dokazivanje antigena na C. trachomatis, imunofluorescencijom" u="1"/>
        <s v="Magnetna rezonanca temporomandibularnog zgloba bez kontrastnog sredstva – čitanje" u="1"/>
        <s v="Magnetna rezonanca temporomandibularnog zgloba sa kontrastnim sredstvom – čitanje" u="1"/>
        <s v="Osteotomija radijusa" u="1"/>
        <s v="Nazotrahealna intubacija" u="1"/>
        <s v="Terapija mišića karličnog dna vežbanjem" u="1"/>
        <s v="Biopsija dubokog tkiva dojke" u="1"/>
        <s v="Pregled blizanačkih posteljica" u="1"/>
        <s v="Zatvorena repozicija iščašenja proksimalnog radio-ulnarnog zgloba" u="1"/>
        <s v="Spiralna angiografija kompjuterizovanom tomografijom grudnog koša, sa intravenskom primenom kontrastnog sredstva-snimanje STAC" u="1"/>
        <s v="Socioterapijski rad sa članovima porodice ili kolektiva" u="1"/>
        <s v="Ostale reparacije bubne opne ili srednjeg uva" u="1"/>
        <s v="Uklanjanje intraokularnog stranog tela iz prednje komore magnetom" u="1"/>
        <s v="Transkateterska embolizacija krvnih sudova karlice" u="1"/>
        <s v="Terapija mišića lica/temporomandibularnog zgloba vežbanjem" u="1"/>
        <s v="Pregled resekovanog jednjaka i proksimalnog dela želuca" u="1"/>
        <s v="Zatvaranje fistula tankog creva" u="1"/>
        <s v="Parcijalna mukotomija, obostrana" u="1"/>
        <s v="Silika koagulaciono vreme u plazmi, potvrdni test " u="1"/>
        <s v="Blokada gangliona strujom" u="1"/>
        <s v="Ostale procedure na penisu" u="1"/>
        <s v="Sekundarna (odložena) reparacija Ahilove tetive" u="1"/>
        <s v="Obostrano merenje indeksa sistolnog arterijskog pritiska i sonografija krvnih sudova donjih ekstremiteta" u="1"/>
        <s v="Pregled tela materice (bez cerviksa i adneksa)" u="1"/>
        <s v="Magnetna rezonanca šake sa kontrastnim sredstvom – snimanje" u="1"/>
        <s v="Prekidanje šavova na beonjači laserom posle izvršene trabekuloplastike" u="1"/>
        <s v="Identifikacija Brucella vrsta do nivoa vrste" u="1"/>
        <s v="Embolektomija ili trombektomija ostalih arterija" u="1"/>
        <s v="Reparacija zadnjeg dela vagine, vaginalni pristup" u="1"/>
        <s v="Kateterizacija mokraćne bešike" u="1"/>
        <s v="Radiografsko snimanje zgloba kuka STAC" u="1"/>
        <s v="Pregled polipa želuca, odnosno tankog creva odnosno debelog creva " u="1"/>
        <s v="Magnetna rezonanca maksilofacijalne regije sa kontrastnim sredstvom – snimanje" u="1"/>
        <s v="Ekscizija lobanjske lezije" u="1"/>
        <s v="Parcijalna faringektomija" u="1"/>
        <s v="Albumin u ascitu" u="1"/>
        <s v="Trombektomija eksternog arteriovenskog šanta" u="1"/>
        <s v="Интермитентна перитонеумска дијализа -IPD (болнички вид хроничног лечења)" u="1"/>
        <s v="Incizija rožnjače" u="1"/>
        <s v="Zamena katetera cistostome" u="1"/>
        <s v="Difuzijski tenzor imidžing mozga – snimanje" u="1"/>
        <s v="Otvorena repozicija iščašenja skočnog zgloba" u="1"/>
        <s v="Perkutana drenaža intra-abdominalnog apscesa, hematoma ili ciste " u="1"/>
        <s v="Magnetnorezonantna artrografija (uvek sa kontrastnim sredstvom) – snimanje" u="1"/>
        <s v="Evakuacija hematoma prednjeg trbušnog zida nakon carskog reza" u="1"/>
        <s v="Kalprotektin (MRP8/14) u fecesu, ELISA" u="1"/>
        <s v="Kompjuterizovana tomografija abdomena-snimanje STAC" u="1"/>
        <s v="Perkutana cistotomija [cistostomija]" u="1"/>
        <s v="Oralno davanje farmakološkog sredstva, drugo i neklasifikovano " u="1"/>
        <s v="Test ispiranja mokraćne bešike" u="1"/>
        <s v="Високопропусна хемодијализа" u="1"/>
        <s v="Enteralno davanje farmakološkog sredstva, anti-infektivno sredstvo" u="1"/>
        <s v="Skleroterapija zbog prolapsa rektalne sluznice i hemoroidalne bolesti" u="1"/>
        <s v="Plastika plika i frenuluma" u="1"/>
        <s v="Ekstraoralna incizija apscesa" u="1"/>
        <s v="Amputacija u nivou skočnog zgloba kroz maleoluse tibije i fibule" u="1"/>
        <s v="Ekscizija egzostoze velike kosti" u="1"/>
        <s v="Ultrazvučni dupleks pregled arterija ili bajpasa donjih ekstremiteta, obostrano" u="1"/>
        <s v="Ostektomija prsta sa unutrašnjom fiksacijom" u="1"/>
        <s v="Ostale procedure na paratiroidnoj žlezdi" u="1"/>
        <s v="Reparacija portalne vene interpozicijom grafta" u="1"/>
        <s v="Radiografsko snimanje mandibule STAC" u="1"/>
        <s v="Bojenje kostne srži perjodnom reakcijom po Šifu (PAS metoda) " u="1"/>
        <s v="Angiografija – arteriografija magnetnom rezonancom ostalih oblasti bez kontrastnog sredstva – snimanje" u="1"/>
        <s v="Angiografija – arteriografija magnetnom rezonancom ostalih oblasti sa kontrastnim sredstvom – snimanje" u="1"/>
        <s v="Reparacija incizione kile sa resekcijom strangulisanih vijuga creva" u="1"/>
        <s v="Odstranjenje žučnog kalkulusa iz Odijevog (Oddi) sfinktera" u="1"/>
        <s v="Eksploracija femoralne arterije" u="1"/>
        <s v="Magnetna rezonanca perifernih nerava bez kontrastnog sredstva – čitanje" u="1"/>
        <s v="Magnetna rezonanca perifernih nerava sa kontrastnim sredstvom – čitanje" u="1"/>
        <s v="Artroskopsko odstranjenje slobodnih zglobnih tela iz zgloba kolena sa debridmanom, osteoplastikom ili hondroplastikom" u="1"/>
        <s v="Drenaža intra-abdominalnog apscesa,hematoma ili ciste" u="1"/>
        <s v="Kompjuterizovana tomografija srednjeg uva i temporalne kosti sa intravenskom primenom kontrastnog sredstva, obostrana - snimanje STAC" u="1"/>
        <s v="Perkutana aspiracija hidrocele" u="1"/>
        <s v="O2 saturacija u krvi " u="1"/>
        <s v="Reparacija dijafragmalne kile, abdominalni pristup" u="1"/>
        <s v="Kompjuterizovana tomografija facijalnih kostiju sa intravenskom primenom kontrastnog sredstva - snimanje STAC" u="1"/>
        <s v="Amputacija kroz nadlakticu" u="1"/>
        <s v="Transplantat kože pune debljine za opekotinu na ostalim oblastima lica" u="1"/>
        <s v="Ostale sinografije STAC" u="1"/>
        <s v="Kompjuterizovana tomografija paranazalnog sinusa sa intravenskom primenom kontrastnog sredstva-snimanje STAC" u="1"/>
        <s v="Fibrinogen odnosno fibrin degradacioni produkti u plazmi " u="1"/>
        <s v="Kompjuterizovana tomografija mekih tkiva vrata-STAC" u="1"/>
        <s v="Resekcija u bloku kod tumora mekih tkiva koji zahvata karlicu" u="1"/>
        <s v="Restorativna proktektomija" u="1"/>
        <s v="Evisceracija očne jabučice bez implantata" u="1"/>
        <s v="Kompjuterizovana tomografija grudnog koša, abdomena i pelvisa sa intravenskom primenom kontrastnog sredstva-STAC" u="1"/>
        <s v="Magnetnorezonantna mijelografija (uvek sa kontrastnim sredstvom)-snimanje" u="1"/>
        <s v="Pregled briseva urogenitalnog trakta na Neisseria gonorrhoeae" u="1"/>
        <s v="Ostale procedure u vezi sa zidom grudnog koša" u="1"/>
        <s v="Revizija rezervoara kolostome" u="1"/>
        <s v="Sinovijektomija ovojnice tetive fleksora, 2 prsta na ruci" u="1"/>
        <s v="Sinovijektomija ovojnice tetive fleksora, 3 prsta na ruci" u="1"/>
        <s v="Magnetna rezonanca n stopala sa kontrastnim sredstvom – snimanje" u="1"/>
        <s v="Fiberoptička kolonoskopija do cekuma sa polipektomijom" u="1"/>
        <s v="Eksplorativna orbitotomija" u="1"/>
        <s v="Pregled ekstrahepatičnih žučnih puteva " u="1"/>
        <s v="Radiografsko snimanje dojke sa termografijom, obostrano-STAC" u="1"/>
        <s v="Spiralna angiografija kompjuterizovanom tomografijom pelvisa, sa intravenskom primenom kontrastnog sredstva-snimanje STAC" u="1"/>
        <s v="Dilatacija vagine" u="1"/>
        <s v="Uklanjanje stranog tela iz usta bez incizije" u="1"/>
        <s v="Totalna ekscizija parotidne žlezde sa o?uvanjem facijalnog nerva" u="1"/>
        <s v="Infiltracija lokalonog anestetika, ASA 19" u="1"/>
        <s v="Uklanjanje eksternog arteriovenskog šanta" u="1"/>
        <s v="Kompjuterizovana tomografija srednjeg uva i temporalne kosti sa intravenskom primenom kontrastnog sredstva, jednostrana-STAC" u="1"/>
        <s v="Eksploracija skrotalnog sadržaja sa fiksacijom testisa, jednostrano" u="1"/>
        <s v="Faktor II (protrombin) u plazmi" u="1"/>
        <s v="Magnetna rezonanca protoka likvora kième (uvek bez kontrastnog sredstva) – snimanje" u="1"/>
        <s v="Magnetna rezonanca protoka likvora mozga (uvek bez kontrastnog sredstva) – snimanje" u="1"/>
        <s v="Enteroenterostomija" u="1"/>
        <s v="Revizija stome tankog creva" u="1"/>
        <s v="Infiltracija lokalnog anestetika, ASA 10 " u="1"/>
        <s v="Reparacija rupturirane aneurizme u ekstremitetima" u="1"/>
        <s v="Ugradnja perifernog neurostimulatora" u="1"/>
        <s v="Ostale procedure na mrežnjači ili sudovnjači" u="1"/>
        <s v="Eksploracija ilijačne arterije" u="1"/>
        <s v="Ušivanje mišića ili fascije,neklasifikovano na drugom mestu" u="1"/>
        <s v="Intramuskularno davanje farmakološkog sredstva, elektrolit" u="1"/>
        <s v="Spiralna angiografija kompjuterizovanom tomografijom abdomena, sa intravenskom primenom kontrastnog sredstva-snimanje STAC" u="1"/>
        <s v="Zamena stalnog urinarnog katetera" u="1"/>
        <s v="Ekstrakorporalna litotripsija šok-talasima (ESWL) na mestima koja nisu na drugom mestu klasifikovana" u="1"/>
        <s v="pH krvi" u="1"/>
        <s v="Ostale procedure na jednjaku" u="1"/>
        <s v="Endoskopska biopsija uretre" u="1"/>
        <s v="Bajpas femoralne do proksimalno tibijalne ili peronealne arterije sintetičkim materijalom" u="1"/>
        <s v="Direktno zatvaranje ilijačne vene" u="1"/>
        <s v="Serološka identifikacija Shigella vrsta" u="1"/>
        <s v="Laparoskopska salpingotomija" u="1"/>
        <s v="Simultani bitermalni kalorički test labirinta" u="1"/>
        <s v="Medijalno opuštanje kontrakture kuka, jednostrano" u="1"/>
        <s v="Zatvorena repozicija preloma tela ulne" u="1"/>
        <s v="Revizija ožiljka na licu dužine 3 cm i manje" u="1"/>
        <s v="Dijatermija lezija karlične šupljine" u="1"/>
        <s v="Radiografsko snimanje femura i kolena-STAC" u="1"/>
        <s v="Proširena endarterektomija duboke femoralne arterije" u="1"/>
        <s v="Pregled vaginalnog brisa na bakterijsku vaginozu izolacijom uzročnika" u="1"/>
        <s v="Retrogradna cistografija-STAC" u="1"/>
        <s v="Oftalmici u želudačnom sadržaju – GC/MS" u="1"/>
        <s v="Postupak održavanja neinvazivne ventilatorne podrške,   24 sati i   96 sati" u="1"/>
        <s v="Magnetnorezonantna spektroskopija – snimanje" u="1"/>
        <s v="Kompjuterizovana tomografija ciljanog  zgloba  ekstremiteta sa kontrastom STAC" u="1"/>
        <s v="Serološkа identifikаcijа Yersinia enterocolitica O:3" u="1"/>
        <s v="Radiografsko snimanje lobanje STAC" u="1"/>
        <s v="Spontani karlični porožaj" u="1"/>
        <s v="Laparoskopska redukcija želuca" u="1"/>
        <s v="Ostale konverzije srčanog ritma " u="1"/>
        <s v="Opšta anestezija, ASA 59" u="1"/>
        <s v="Laparoskopska omentektomija" u="1"/>
        <s v="Magnetna rezonanca temporomandibularnog zgloba bez kontrastnog sredstva – snimanje" u="1"/>
        <s v="Magnetna rezonanca temporomandibularnog zgloba sa kontrastnim sredstvom – snimanje" u="1"/>
        <s v="Protein S, slobodni, aktivnost u plazmi - koagulometrijski " u="1"/>
        <s v="Ostale reparacije kolena" u="1"/>
        <s v="Kompjuterizovana tomografija kičme, cervikalne regije-STAC" u="1"/>
        <s v="Druge intubacije respiratornog trakta" u="1"/>
        <s v="Procenjivanje okularne fotografije, zadnji segment" u="1"/>
        <s v="CORE биопсија дојке_x000a_" u="1"/>
        <s v="Prednja resekcija rektuma, sa nedefinisanim nivoom" u="1"/>
        <s v="Zatvorena repozicija iščašenja prsta na nozi" u="1"/>
        <s v="Ispravljanje čekićastog prsta na nozi sa unutrašnjom fiksacijom" u="1"/>
        <s v="Kompjuterizovana tomografija abdomena sa intravenskom primenom kontrastnog sredstva-snimanje STAC" u="1"/>
        <s v="Kompjuterizovana tomografija orbite sa intravenskom primenom kontrastnog sredstva - snimanje STAC" u="1"/>
        <s v="Biopsija grlića materice" u="1"/>
        <s v="Kauterizacija konjunktive" u="1"/>
        <s v="Ostale procedure na dojkama" u="1"/>
        <s v="Primena drugog sredstva u meko tkivo, neklasifikovana na drugom mestu" u="1"/>
        <s v="Preventivno savetovanje ili podučavanje " u="1"/>
        <s v="Endoskopska drenaža apscesa prostate" u="1"/>
        <s v="Femoralno-femoralni krosover bajpas" u="1"/>
        <s v="Ekscizija submandibularne žlezde" u="1"/>
        <s v="Ispravljanje halux valgus-a osteotomijom prve metatarzalne kosti i prenošenjem tetive mišića primicača palca (m.adductor hallucis), jednostrano" u="1"/>
        <s v="Ultrazvučni pregled bešike" u="1"/>
        <s v="Uzorkovanje krvi (venepunkcija) " u="1"/>
        <s v="Radiografsko snimanje sternuma STAC" u="1"/>
        <s v="Elektrokauterizacija jajnika (driling, laparotomija)" u="1"/>
        <s v="Eksploracija poplitealne arterije" u="1"/>
        <s v="Radiografsko snimanje lakta STAC" u="1"/>
        <s v="Antropometrijska merenja kod ispitivanja uhranjenosti pojedinca:" u="1"/>
        <s v="Redukcija donjeg očnog kapka" u="1"/>
        <s v="Radiografsko snimanje femura STAC" u="1"/>
        <s v="Biopsija anusa" u="1"/>
        <s v="Zamena kanile za traheostomiju " u="1"/>
        <s v="Salpingektomija, obostrana" u="1"/>
        <s v="Perkutana nefroskopija sa fragmentacijom i ekstrakcijom dva ili manje kalkulusa" u="1"/>
        <s v="Evakuacija hematoma perineuma nakon porođaja incizijom" u="1"/>
        <s v="Radiografsko snimanje pelvisa STAC" u="1"/>
        <s v="Sfinkteroplastika" u="1"/>
        <s v="Davanje ostalih alergena" u="1"/>
        <s v="Ostale procedure na urinarnom sistemu" u="1"/>
        <s v="Radiografsko snimanje dojke, obostrano " u="1"/>
        <s v="Laparoskopska rekonstrukcija materice i potpornih struktura" u="1"/>
        <s v="Neki drugi način davanja farmakološkog sredstva, steroid" u="1"/>
        <s v="Ostale procedure na nepcu" u="1"/>
        <s v="Angiografija – arteriografija magnetnom rezonancom gornjih ekstremiteta bez kontrastnog sredstva – čitanje" u="1"/>
        <s v="Reparacija renalne arterije direktnom anastomozom" u="1"/>
        <s v="Posmatranje efektivnog rada srca ili krvnog protoka, neklasifikovano na drugom mestu " u="1"/>
        <s v="Dekompresijska fasciotomija lista zbog  hroni?nog kompartman sindroma" u="1"/>
        <s v="Bojenje kostne srži na alfa naftilacetat esterazu (ANAE) i nespecifične esteraze (NASDA) " u="1"/>
        <s v="Faktor FVII (prokonvertin) u plazmi" u="1"/>
        <s v="Ispiranje gastrostome ili enterostome" u="1"/>
        <s v="Dekompresija nerva medijanusa kod sindroma karpalnog kanala" u="1"/>
        <s v="Patelofemoralna stabilizacija" u="1"/>
        <s v="Kvalitativno određivanje IgM i/ili IgG antitela na virus SARS CoV2 imunohromatografskim testom" u="1"/>
        <s v="Ekscizija velike burze" u="1"/>
        <s v="Spiralna angiografija kompjuterizovanom tomografijom aorte, sa intravenskom primenom kontrastnog sredstva-snimanje " u="1"/>
        <s v="Reumatoidni faktor IgA klase (RF-IgA) u serumu" u="1"/>
        <s v="Holter ambulatorno kontinuirano EKG snimanje" u="1"/>
        <s v="Funkcionalna magnetna rezonanca mozga – snimanje" u="1"/>
        <s v="Lupus antikoagulans konfirmacioni test u plazmi (LA2)" u="1"/>
        <s v="Radiografsko snimanje rebara, jednostrano STAC" u="1"/>
        <s v="Trombektomija ostalih velikih vena" u="1"/>
        <s v="Artroskopska reparacija meniskusa kolena" u="1"/>
        <s v="Remodelacija  zglobnih površina zgloba kuka, jednostrano" u="1"/>
        <s v="Pregled celog kolona " u="1"/>
        <s v="Отворена биопсија дојке" u="1"/>
        <s v="Radiografsko snimanje mastoidne kosti STAC" u="1"/>
        <s v="Uvulopalatofaringoplastika" u="1"/>
        <s v="Prednje opuštanje kontrakture kuka, jednostrano" u="1"/>
        <s v="Dakriocistorinostomija [DCR]" u="1"/>
        <s v="Kompjuterizovana tomografija grudnog koša-snimanje STAC" u="1"/>
        <s v="Ostale procedure na traheji" u="1"/>
        <s v=" Ekscizija lezije(a) na koži i potkožnom tkivu prsta šake" u="1"/>
        <s v="Incizija i drenaža srednjeg palmarnog, tenarnog ili hipotenarnog prostora šake" u="1"/>
        <s v="Parcijalna resekcija mandibule" u="1"/>
        <s v="Zatvorena repozicija iščašenja karpometakarpalnog zgloba" u="1"/>
        <s v="Kalijum u serumu/plazmi, potenciometrija" u="1"/>
        <s v="Zatvorena repozicija iščašenja petne kosti" u="1"/>
        <s v="Ostale procedure na očnoj jabučici" u="1"/>
        <s v="Magnetna rezonanca ramenog zgloba sa kontrastnim sredstvom – čitanje" u="1"/>
        <s v="Magnetna rezonanca skoènog zgloba sa kontrastnim sredstvom – čitanje" u="1"/>
        <s v="Fundoplastika, abdominalnim pristupom, sa zatvaranjem dijafragmalnog hijatusa" u="1"/>
        <s v="Angiografija – venografija magnetnom rezonancom grudnog koša sa kontrastnim sredstvom – snimanje" u="1"/>
        <s v="Radiografsko snimanje grudnog koša sa fluoroskopskim skriningom-STAC" u="1"/>
        <s v="Imobilizacija iščašenja talusa" u="1"/>
        <s v="Ostale procedure na želucu" u="1"/>
        <s v="Imobilizacija preloma medijalnog i lateralnog kondila tibije " u="1"/>
        <s v="Kompjuterizovana tomografija kiČme, višestrukih regija-STAC" u="1"/>
        <s v="Primena sredstava u zglob ili neku drugu sinovijalnu šupljinu, neklasifikovano na drugom mestu." u="1"/>
        <s v="Pregled embolusa odnosno tromba" u="1"/>
        <s v="Ostale reparacije u usnoj šupljini" u="1"/>
        <s v="Fasciotomija zbog ishemije donjeg ekstremiteta" u="1"/>
        <s v="Postupak održavanja endotrahealne intubacije (kontrola pravilne pozicije), " u="1"/>
        <s v="Infiltracija lokalnog anestetika, ASA 19" u="1"/>
        <s v="Spiralna angiografija kompjuterizovanom tomografijom aorte, sa intravenskom primenom kontrastnog sredstva-snimanje STAC" u="1"/>
        <s v="Ostale reparacije dijafragme" u="1"/>
        <s v="Direktno zatvaranje ostalih vena" u="1"/>
        <s v="Regionalna ekscizija limfnih čvorova prepone" u="1"/>
        <s v="Evakuacija hidatidne ciste jetre sa omentoplastikom ili mijeloplastikom" u="1"/>
        <s v="Radiografsko snimanje lumbalnosakralnog dela kičme STAC" u="1"/>
        <s v="Procena potrebe za uređajem ili opremom koja služi kao pomoć " u="1"/>
        <s v=" Davanje toksoida tetanusa" u="1"/>
        <s v="Faktor X (Stuart Power faktora) u plazmi - koagulometrijski" u="1"/>
        <s v="Otvorena repozicija preloma članka prsta na nozi, osim palca na nozi, sa unutrašnjom fiksacijom" u="1"/>
        <s v="Kreatin kinaza CK-MB (izoenzim kreatin kinaze, CK-2) u serumu" u="1"/>
        <s v="Magnetna rezonanca maksilofacijalne regije bez kontrastnog sredstva-snimanje" u="1"/>
        <s v="Procena održavanja zdravlja ili oporavka" u="1"/>
        <s v="Drenaža intra-abdominalnog apscesa, hematoma ili ciste" u="1"/>
        <s v="Bakteriološki pregled žuči" u="1"/>
        <s v="Laserska destrukcija lezija vulve" u="1"/>
        <s v="Imobilizacija preloma karlice" u="1"/>
        <s v="Laparoskopska parcijalna salpingektomija,obostrana" u="1"/>
        <s v="Radiografsko snimanje nosa STAC" u="1"/>
        <s v="Kompjuterizovana tomografija ekstremiteta-STAC" u="1"/>
        <s v="Postupak održavanja kontinuirane ventilatorne podrške,   24 sata" u="1"/>
        <s v="Traheoskopija kroz veštački otvor - arteficijelnu stomu" u="1"/>
        <s v="Fiksacija preloma trohanternog ili subkapitalnog dela femura" u="1"/>
        <s v="Nenaznačen način davanja farmakološkog sredstva, drugo i neklasifikovano " u="1"/>
        <s v="Postupak održavanja kontinuirane ventilatorne podrške, &amp;gt; 24 sati i &amp;lt; 96 sati" u="1"/>
        <s v="Razdvajanje adhezija u nosu" u="1"/>
        <s v="Zatvorena repozicija preloma metakarpusa sa unutrašnjom fiksacijom" u="1"/>
        <s v="Zamena aneurizme ostalih glavnih arterija graftom" u="1"/>
        <s v="Aorto-ilijačna endarterektomija" u="1"/>
        <s v="Odstranjenje kondiloma analnog kanala i perianalne regije" u="1"/>
        <s v="Drenaža parodontalnog abscesa" u="1"/>
        <s v="Pregled sinovije bez određivanja granica" u="1"/>
        <s v="Radiografsko snimanje podlaktice STAC" u="1"/>
        <s v="Uzimanje uzorka krvi punkcijom za dokazivanje prisustva antitela na virus SARS-CoV-2, u ambulanti" u="1"/>
        <s v="Postupak održavanja kontinuirane ventilatorne podrške, ? 24 sata" u="1"/>
        <s v="Postupak održavanja kontinuirane ventilatorne podrške, ≤ 24 sata " u="1"/>
        <s v="Ostale procedure na nosu" u="1"/>
        <s v="Primena, nameštanje, prilagođavanje ili zamena pomagala ili uređaja za " u="1"/>
        <s v="Obostrano merenje indeksa sistolnog arterijskog pritiska i sonografija krvnih " u="1"/>
        <s v="Faktor XII (Hageman) u plazmi - koagulometrijski" u="1"/>
        <s v="Pregled delimično uklonjene štitnjače" u="1"/>
        <s v="Retrogradna pijeloskopija sa biopsijom bubrega" u="1"/>
        <s v=" Obrada kože i potkožnog tkiva bez ekscizije" u="1"/>
        <s v="Radiografsko snimanje klavikule STAC" u="1"/>
        <s v="Uklanjanje dubinskog stranog tela iz beonjače" u="1"/>
        <s v="Protein C, aktivnost u plazmi - spektrofotometrijski " u="1"/>
        <s v="Ekscizija gangliona volarne strane ručnog zgloba" u="1"/>
        <s v="Pregled bioptata tumora dojke" u="1"/>
        <s v="Uvulopalatofaringoplastika sa tonzilektomijom" u="1"/>
        <s v="Totalna turbinektomija, obostrana" u="1"/>
        <s v="Ostale reparacije jajovoda" u="1"/>
        <s v="Eksploracija spermatične vrpce" u="1"/>
        <s v="Angiografija – venografija magnetnom rezonancom gornjih ekstremiteta bez kontrastnog sredstva – čitanje" u="1"/>
        <s v="Angiografija – venografija magnetnom rezonancom gornjih ekstremiteta sa kontrastnim sredstvom – čitanje" u="1"/>
        <s v="Ekstripacija endonazalne lezije" u="1"/>
        <s v="Intramuskularno davanje farmakološkog sredstva, drugo i nenazna?eno farmakološko sredstvo" u="1"/>
        <s v="Parcijalna ovariektomija" u="1"/>
        <s v="Laparoskopska incizija ciste ili apscesa jajnika " u="1"/>
        <s v="Resekcija vaginalnog septuma" u="1"/>
        <s v="Magnetna rezonanca perifernih nerava bez kontrastnog sredstva – snimanje" u="1"/>
        <s v="Magnetna rezonanca perifernih nerava sa kontrastnim sredstvom – snimanje" u="1"/>
        <s v="Ostale reparacije na rožnjači" u="1"/>
        <s v="pCO2 (parcijalni pritisak ugljen-dioksida) u krvi" u="1"/>
        <s v="Radiografsko snimanje humerusa STAC" u="1"/>
        <s v="Zamena (nazo-)gastrične sonde ili cevi ezofagostome" u="1"/>
        <s v="Perkutana (zatvorena) biopsija jetre" u="1"/>
        <s v="Ostale reparacije tonzila i adenoida" u="1"/>
        <s v="Davanje anestetičkog sredstva oko medijalnog nerva" u="1"/>
        <s v="Laparoskopska reimplantacija uretera u mokraćnu bešiku sa režnjem bešike (jednostrana)" u="1"/>
        <s v="Magnetna rezonanca stopala sa kontrastnim sredstvom – čitanje" u="1"/>
        <s v="Vežbe po Allan Burger-u" u="1"/>
        <s v="Endoskopska resekcija lezije prostate" u="1"/>
        <s v="Ekscizija lezije gornjeg aerodigestivnog trakta" u="1"/>
        <s v="Izolacija Clostridium difficilae" u="1"/>
        <s v="Holedohoskopija" u="1"/>
        <s v="Ostale procedure na venama" u="1"/>
        <s v="Magnetna rezonanca penisa i skrotuma (uvek sa kontrastnim sred- stvom) – čitanje" u="1"/>
        <s v=" Postupak održavanja endotrahealne intubacije (kontrola pravilne pozicije), jednolumenski tubus" u="1"/>
        <s v="Spiralna angiografija kompjuterizovanom tomografijom donjih ekstremiteta, sa intravenskom primenom kontrastnog sredstva-snimanje  STC" u="1"/>
        <s v="Subkutano davanje farmakološkog sredstva neklasifikovanona na drugom mestu" u="1"/>
        <s v="Pregled uzorka nerva i gangliona dobijena biopsijom" u="1"/>
        <s v="Endoskopska dilatacija ostalih delova bilijarnog trakta" u="1"/>
        <s v="Procedura tarzal strip (tarsal strip)" u="1"/>
        <s v="Direktno zatvaranje vene porte" u="1"/>
        <s v="Reparacija prolapse dna karlice" u="1"/>
        <s v="O2 (parcijalni pritisak kiseonika) u krvi " u="1"/>
        <s v="Magnetna rezonanca podkolenice sa kontrastnim sredstvom – čitanje" u="1"/>
        <s v="Magnetna rezonanca zgloba kuka sa kontrastnim sredstvom – čitanje" u="1"/>
        <s v="Angiografija – venografija magnetnom rezonancom vrata bez kontrastnog sredstva – čitanje" u="1"/>
        <s v="Angiografija – venografija magnetnom rezonancom vrata sa kontrastnim sredstvom – čitanje" u="1"/>
        <s v="Formiranje rezervoara ileostome" u="1"/>
        <s v=" Endoskopska skelrozacija lezije želuca ili duodenuma " u="1"/>
        <s v="Revizija sinusa - Caldwell - Luc" u="1"/>
        <s v="angiografije sa kontrastom ukupno" u="1"/>
        <s v="Aorto-femoralna endarterektomija" u="1"/>
        <s v="Reparativne operacije na grliću materice" u="1"/>
        <s v="Skupljanje krvi za transfuziju" u="1"/>
        <s v=" Podučavanje o pravima i mogućnostima pacijenta" u="1"/>
        <s v="Otvorena repozicija preloma proksimalnog dela humerusa" u="1"/>
        <s v="Kauterizacija ili dijatermija nosne pregrade" u="1"/>
        <s v="Postoperativno ponovno otvaranje mesta laparotomije" u="1"/>
        <s v="Lokalni mišićni režanj" u="1"/>
        <s v="Pregled vrata bešike i prostate" u="1"/>
        <s v="Dekompresijska fasciotomija lista zbog akutnog kompartman sindroma" u="1"/>
        <s v="Parazitološki pregled kliničkog uzorka - pregled nativnog preparata" u="1"/>
        <s v="Reparacija rupture mokraćne bešike" u="1"/>
        <s v="Kompjuterizovana tomografija grudnog koša i abdomena-STAC" u="1"/>
        <s v="Biopsija dojke iglom" u="1"/>
        <s v="Radiografsko snimanje noge STAC" u="1"/>
        <s v="Fluoroskopija-StAC" u="1"/>
        <s v="Transrektalni ultrazvučni pregled prostate, baze bešike i uretre" u="1"/>
        <s v="Redukcija želuca" u="1"/>
        <s v="Biopsija promene na penisu" u="1"/>
        <s v="Endotrahealna intubacija, jednolumenski tubus" u="1"/>
        <s v="Angiografija – arteriografija magnetnom rezonancom pelvisa bez kontrastnog sredstva – snimanje" u="1"/>
        <s v="Angiografija – arteriografija magnetnom rezonancom pelvisa sa kontrastnim sredstvom – snimanje" u="1"/>
        <s v="Procena ishrane/dnevnog unosa hrane " u="1"/>
        <s v="Angiografija – arteriografija magnetnom rezonancom pelvisa bez kontrastnog sredstva – čitanje" u="1"/>
        <s v="Angiografija – arteriografija magnetnom rezonancom pelvisa sa kontrastnim sredstvom – čitanje" u="1"/>
        <s v="Lokalna ekscizija lezije na penisu" u="1"/>
        <s v="Nekrektomija po seansi" u="1"/>
        <s v="Regionalna blokada, nerva stabla, ASA 10" u="1"/>
        <s v="Endoskopsko uklanjanje stranog tela iz mokraćne bešike" u="1"/>
        <s v="Magnetna rezonanca lakatnog zgloba sa kontrastnim sredstvom – čitanje" u="1"/>
        <s v="Magnetna rezonanca ostalih oblasti bez kontrastnog sredstva – čitanje" u="1"/>
        <s v="Magnetnorezonantna perfuzija kième bez kontrastnog sredstva – čitanje" u="1"/>
        <s v="Magnetnorezonantna perfuzija kième sa kontrastnim sredstvom – čitanje" u="1"/>
        <s v="Kompjuterizovana tomografija grudnog koša i abdomena sa intravenskom primenom kontrastnog sredstva-STAC" u="1"/>
        <s v="Perkutana centralna venska kateterizacija " u="1"/>
        <s v="Imobilizacija preloma acetabuluma" u="1"/>
        <s v="Kompjuterizovana tomografija mozga-snimanje STAC" u="1"/>
        <s v="Antegradno plasiranje ureteralnog katetera kroz perkutanu nefrostomiju –  tehnika interventne radiologije" u="1"/>
        <s v="Radiografsko snimanje kolena STAC" u="1"/>
        <s v="Ostale procedure na tiroidnoj žlezdi" u="1"/>
        <s v=" Kardioverzija" u="1"/>
        <s v="Perkutana transluminalna koronarna rotaciona aterektomija [PTCRA], više arterija sa insercijom ?2 stenta" u="1"/>
        <s v="Kompjuterizovana tomografija karlice sa intravenskom primenom kontrastnog sredstva-snimanje STAC" u="1"/>
        <s v="Incizija ciste ili apscesa jajnika" u="1"/>
        <s v="Reparacija intra-abdominalne aneurizme" u="1"/>
        <s v="Radiografsko snimanje kičme, dva područjaStAC" u="1"/>
        <s v=" Savetovanje ili podučavanje o gubitku sluha ili poremaćajima sluha " u="1"/>
        <s v="Kariotip iz kulture ćelija kostne srži" u="1"/>
        <s v="Pregled i identifikacija dermatofita" u="1"/>
        <s v="Ostale popravke bilijarnog trakta" u="1"/>
        <s v="Uklanjanje lingvalnog krajnika" u="1"/>
        <s v=" Primena leka za respiratorni sistem pomoću nebulizatora" u="1"/>
        <s v="Континуирана амбулаторна перитонеумска дијализа-CAPD" u="1"/>
        <s v="Uklanjanje privremenog katetera za  peritonealnu dijalizu" u="1"/>
        <s v="Ekscizija egzostoze sa kosti šake" u="1"/>
        <s v="Ultrazvučni pregled dojke, bilateralan" u="1"/>
        <s v="Imobilizacija iščašenja petne kosti" u="1"/>
        <s v="Injekcija u zglob ili neku drugu sinovijsku šupljinu, neklasifikovana na drugom mestu " u="1"/>
        <s v="Odstranjenje proteze zgloba kolena" u="1"/>
        <s v="Kompjuterizovana tomografija grudnog koša, abdomena i pelvisa-STAC" u="1"/>
        <s v="Reparacija ostalih kila trbušnog zida sa protezom" u="1"/>
        <s v="Subtotalna tiroidektomija, obostrana" u="1"/>
        <s v="Pregled konizata cerviksa " u="1"/>
        <s v="Unutrašnja fiksacija preloma acetabuluma" u="1"/>
        <s v="Rekonstrukcija očnog kapka" u="1"/>
        <s v="Otvorena repozicija preloma metakarpusa sa unutrašnjom fiksacijom" u="1"/>
        <s v="Otvorena repozicija preloma petne kosti sa unutrašnjom fiksacijom" u="1"/>
        <s v="Nemagnetsko uklanjanje intraokularnog stranog tela iz prednje komore" u="1"/>
        <s v="Laparoskopska marsupijalizacija multiplih cista jetre" u="1"/>
        <s v="Pregled na Trichomonas vaginalis - direktan nativni preparat" u="1"/>
        <s v="Parcijalna resekcija uraslog nokta na prstu šake" u="1"/>
        <s v="Фибероптичка колоноскопија до хепатичке флексуре са биопсијом; колоноскопија до хепатичке флексуре са вишеструким биопсијама; флексибилна сигмоидоскопија са биопсијом; кратка колоноскопија са биопсијом " u="1"/>
        <s v="Ekscizija (biopsija) limfnog čvora vrata" u="1"/>
        <s v="Plastika frenuluma (frenulotomija)" u="1"/>
        <s v="Elektrokauterizacija karunkula uretre" u="1"/>
        <s v="Angiografija – venografija magnetnom rezonancom gornjih ekstremiteta bez kontrastnog sredstva – snimanje" u="1"/>
        <s v="Angiografija – venografija magnetnom rezonancom gornjih ekstremiteta sa kontrastnim sredstvom – snimanje" u="1"/>
        <s v="Gastrotomija" u="1"/>
        <s v="Sekundarna reparacija nerva" u="1"/>
        <s v="Angiografija – arteriografija magnetnom rezonancom gornjih ekstremiteta sa kontrastnim sredstvom –čitanje" u="1"/>
        <s v="Pandy test u likvoru" u="1"/>
        <s v="Angiografija – arteriografija magnetnom rezonancom ostalih oblasti bez kontrastnog sredstva – čitanje" u="1"/>
        <s v="Angiografija – arteriografija magnetnom rezonancom ostalih oblasti sa kontrastnim sredstvom – čitanje" u="1"/>
        <s v="Demaskiranje agravacije i simulacije nagluvosti" u="1"/>
        <s v="Odstranjenje ploče ili intramedularnog klina iz kosti" u="1"/>
        <s v="Radiografsko snimanje stopala STAC" u="1"/>
        <s v="Преглед дела цервикса добијеног методом &quot;омчице&quot;" u="1"/>
        <s v="Vaginalna rekonstrukcija" u="1"/>
        <s v="Ligatura dermalnih dodataka" u="1"/>
        <s v="Pregled tumora omentuma odnosno peritoneuma odnosno retroperitoneuma " u="1"/>
        <s v="Ostale procedure na grliću materice" u="1"/>
        <s v="Kompjuterizovana tomografija ciljanog  zgloba  ekstremiteta nativno " u="1"/>
        <s v="Izolovana perfuzija ekstremiteta " u="1"/>
        <s v="Procena uzimanja propisanih lekova" u="1"/>
        <s v="Ovariektomija, obostrana" u="1"/>
        <s v="Radiografsko snimanje grudnog koša STAC" u="1"/>
        <s v="Mikroskopski kontrolisana ekscizija lezije(a) na koži" u="1"/>
        <s v="Reparacija tibijalne arterije interpozicijom grafta" u="1"/>
        <s v="Histeroskopija sa kateterizacijom jajovoda" u="1"/>
        <s v="Pregled sadržaja traheobronhijalnog stabla dobijena fiberaspiracijom" u="1"/>
        <s v="Radiografsko snimanje oka-STAC" u="1"/>
        <s v="Uzimanje materijala sa kože i vidljivih sluzokoža za mikrološki, bakteriološki " u="1"/>
        <s v="Praćenje krvnog pritiska u srčanim šupljinama" u="1"/>
        <s v="Produžena preoperativna anesteziološka procena" u="1"/>
        <s v="Totalna proktokolektomija sa ileo-analnom anastomozom" u="1"/>
        <s v="Zatvorena repozicija preloma tela radijusa i ulne " u="1"/>
        <s v="Reparacija brahijalne arterije interpozicijom grafta" u="1"/>
        <s v="Ostale reparacije na jetri" u="1"/>
        <s v="Otvorena repozicija preloma ?lanka palca na nozi sa unutrašnjom fiksacijom" u="1"/>
        <s v="Otvorena repozicija preloma distalnog dela humerusa unutrašnjom fiksacijom" u="1"/>
        <s v="Otvorena repozicija preloma tela radijusa i ulne sa unutrašnjom fiksacijom" u="1"/>
        <s v="Intraoperativna iglena biopsija jetre" u="1"/>
        <s v="Magnetna rezonanca podkolenice sa kontrastnim sredstvom – snimanje" u="1"/>
        <s v="Magnetna rezonanca zgloba kuka sa kontrastnim sredstvom – snimanje" u="1"/>
        <s v="Magnetnorezonantna artrografija (uvek sa kontrastnim sredstvom) – čitanje" u="1"/>
        <s v="Plastika strikture tankog creva" u="1"/>
        <s v="Neki drugi na?in davanja farmakološkog sredstva, drugo i neklasifikovano farmakološko sredstvo" u="1"/>
        <s v="Radiografsko snimanje cervikalnog dela kičme STAC" u="1"/>
        <s v="Radikalna mastoidektomija sa miringoplastikom i rekonstrukcijom lanca slušnih koš?ica" u="1"/>
        <s v="Kompjuterizovana tomografija kičme, torakalne regije-STAC" u="1"/>
        <s v="Revizija operativne rane na prednjem segmentu – neklasifikovana na drugom mestu" u="1"/>
        <s v="Ambulatorno kontinuirano EKG snimanje" u="1"/>
        <s v="Merenje zapremine 24h-urina, dnevnog urina" u="1"/>
        <s v="Fasciektomija, neklasifikovana na drugom mestu" u="1"/>
        <s v="Zamena intra-abdominalne tamponade" u="1"/>
        <s v="Ostale suture laceracija bez povreda perineuma" u="1"/>
        <s v="Magnetna rezonanca protoka likvora kième (uvek bez kontrastnog sredstva) – čitanje" u="1"/>
        <s v="Magnetna rezonanca protoka likvora mozga (uvek bez kontrastnog sredstva) – čitanje" u="1"/>
        <s v="Pozicioniranje" u="1"/>
        <s v="Angiografija – venografija magnetnom rezonancom donjih ekstremiteta bez kontrastnog sredstva – snimanje" u="1"/>
        <s v="Izolacija gljiva iz strugotina kože i njenih adneksa (dlake, nokti)" u="1"/>
        <s v="Ispiranje ostalih trajnih katetera mokraćne bešike " u="1"/>
        <s v="Ostale reparacije na želucu" u="1"/>
        <s v="Lokalna ekscizija ostalih endonazalnih lezija" u="1"/>
        <s v="Reparacija ligamenta, neklasifikovana na drugom mestu" u="1"/>
        <s v=" Radiografsko snimanje sternuma i rebara, jednostrano-STAC" u="1"/>
        <s v="Radiografsko snimanje farinksa, ezofagusa, želuca ili duodenuma sa primenom pozitivnog kontrastnog sredstva i skriningom grudnog koša STAC" u="1"/>
        <s v="Bikarbonati (ugljen-dioksid, ukupan) u serumu - jonselektivnom elektrodom (JSE)" u="1"/>
        <s v=" Radiografsko snimanje pljuvačne žlezde STAC" u="1"/>
        <s v="Sekvestrektomija tibije" u="1"/>
        <s v="Distalna ezofagektomija, totalna gastrektomija i radikalna limfadenektomija sa rekonstrukcijom po metodi Roux-en-Y izolovanim torakoabdominalnim pristupom" u="1"/>
        <s v="Dekompresijska fasciotomija lista" u="1"/>
        <s v="Periapikalna kiretaža, po jednom korenu" u="1"/>
        <s v="Radiografsko snimanje paranazalnog sinusa STAC" u="1"/>
        <s v="Pregled tumora tetive bez određivanja granica resekcije" u="1"/>
        <s v="Ostale filtracione (fistulizirajuće) procedure zbog glaukoma, neklasifikovane na drugom mestu" u="1"/>
        <s v="Neki drugi način davanja farmakološkog sredstva, drugo i neklasifikovano " u="1"/>
        <s v=" Kardiopulmonalna reanimacija" u="1"/>
        <s v="Sekvencijalni bajpas femoralne arterije pomoću vene" u="1"/>
        <s v="Peč (patch) Graft na arteriji korišćenjem autolognog materijala" u="1"/>
        <s v="Intravensko davanje farmakološkog sredstva, drugo i neklasifikovano " u="1"/>
        <s v="Ćelije, broj u likvoru" u="1"/>
        <s v=" Radiografsko snimanje šake STAC" u="1"/>
        <s v="Magnetna rezonanca nadlaktice sa kontrastnim sredstvom – snimanje" u="1"/>
        <s v="Magnetna rezonanca podlaktice bez kontrastnog sredstva – snimanje" u="1"/>
        <s v="Magnetna rezonanca podlaktice sa kontrastnim sredstvom – snimanje" u="1"/>
        <s v="Ekscizija parafaringealne lezije cervikalnim pristupom" u="1"/>
        <s v=" Uvežbavanje veština u aktivnostima povezanim sa položajem tela/mobilnošću/pokretom " u="1"/>
        <s v="Ureteroskopija" u="1"/>
        <s v="Pristup zbog ponovne operacije arterija ili vena u vratu, abdomenu ili udovima" u="1"/>
        <s v="Silika koagulaciono vreme u plazmi, skrining " u="1"/>
        <s v="Ekscizija retroperitonealne neuroendokrine lezije sa retroperitonealnom disekcijom" u="1"/>
        <s v="Abdominalna rektopeksija" u="1"/>
        <s v="Redukcija invaginacije (intususcepcije) te?noš?u" u="1"/>
        <s v="Angiografija – venografija magnetnom rezonancom donjih ekstremi- teta sa kontrastnim sredstvom – čitanje" u="1"/>
        <s v="Pregled endoskopskog uzorka: jednjaka odnosno želuca odnosno tankog odnosno debelog creva odnosno analnog kanala " u="1"/>
        <s v="Nemagnetsko uklanjanje intraokularnog stranog tela iz zadnjeg segmenta" u="1"/>
        <s v="Ostali postupci kod postpartalnog krvarenja" u="1"/>
        <s v="Maligni tumori usne - &amp;quot;V&amp;quot; ekscizija" u="1"/>
        <s v="Direktno zatvaranje radijalne arterije" u="1"/>
        <s v="Laparoskopska nefrektomija, jednostrana" u="1"/>
        <s v="Remodelacija čašice" u="1"/>
        <s v="O2 saturacija u krvi" u="1"/>
        <s v="Hirurško vađenje zuba" u="1"/>
        <s v="Kompjuterizovana tomografija karlice-snimanje STAC" u="1"/>
        <s v="Kompjuterizovana tomografija orbite- snimanje STAC" u="1"/>
        <s v="Uklanjanje kanile za treheostomiju" u="1"/>
        <s v="Kontrola krvarećeg peptičkog ulkusa" u="1"/>
        <s v="Sekvestrektomija tarzusa" u="1"/>
        <s v="Regionalna ekscizija limfnih čvorova aksile" u="1"/>
        <s v="Otvorena repozicija preloma tela humerusa" u="1"/>
        <s v="Kompjuterizovana tomografija – flebografija STAC" u="1"/>
        <s v="Retrogradna pijelografija" u="1"/>
        <s v="Ispitivanje osetljivosti mikobakterija na antituberkulotike druge linije – po jednom antituberkulotiku" u="1"/>
        <s v="Radiografsko snimanje ručnog zgloba STAC" u="1"/>
        <s v="Bronhoskopija" u="1"/>
        <s v="Endoskopska incizija vrata mokraćne bešike" u="1"/>
        <s v="BNP (B–tip natriuretskog peptida) u serumu/plazmi, CMIA/ECLIA/CLIA/TRACE" u="1"/>
        <s v="Postupak održavanja neinvazivne ventilatorne podrške, &gt; 24 sata" u="1"/>
        <s v="Prekid ostalih arterija" u="1"/>
        <s v="Pratnja ili prevoz klijenta" u="1"/>
        <s v="Retrogradna uretrografija-STAC" u="1"/>
        <s v="Kompjuterizovana tomografija abdomena i karlice sa intravenskom primenom kontrastnog sredstva-snimanje STAC" u="1"/>
        <s v="Otvoreni postupak na ovojnici tetive, neklasifikovan na drugom mestu" u="1"/>
        <s v="Interni CTG monitoring ploda" u="1"/>
        <s v="Ostale procedure na bubnoj opni i srednjem uvu" u="1"/>
        <s v="Magnetna rezonanca baze lobanje bez kontrastnog sredstva – čitanje" u="1"/>
        <s v="Magnetna rezonanca baze lobanje sa kontrastnim sredstvom – čitanje" u="1"/>
        <s v="Magnetna rezonanca grudnog koša bez kontrastnog sredstva – čitanje" u="1"/>
        <s v="Magnetna rezonanca grudnog koša sa kontrastnim sredstvom – čitanje" u="1"/>
        <s v="Feritin u serumu - imunohemijski" u="1"/>
        <s v="Radiografsko snimanje ostalih facijalnih kostiju STAC" u="1"/>
        <s v="Perkutana nefroskopija sa ekstrakcijom kalkulusa iz bubrega" u="1"/>
        <s v="Molekulаrnа metodа zа detekciju uzročnikа urogenitаlnih infekcijа – Chlamydia trachomatis" u="1"/>
        <s v="Uklanjanje stranog tela bez incizije, neklasifikovano na drugom mestu" u="1"/>
        <s v="Otvorena repozicija iščašenja ramena sa unutrašnjom fiksacijom" u="1"/>
        <s v="Radiografsko snimanje abdomena STAC" u="1"/>
        <s v="Faktor FVIII (antihemofilni globulin A, AHG-A) u plazmi" u="1"/>
        <s v="Vreme krvarenja (Ivy)" u="1"/>
        <s v="Transplantat dermisa" u="1"/>
        <s v="Antimikogrаm – komercijаlni bujon mikrodilucioni test" u="1"/>
        <s v="Radiografsko snimanje dojke, obostrano STAC" u="1"/>
        <s v="Površinska transplantacija beonjače" u="1"/>
        <s v="Bilio-digestivni bajpas pomoću Roux-en-Y vijuge; Holecistojejunostomija" u="1"/>
        <s v="Pregled enukleisane očne jabučice" u="1"/>
        <s v="Audiometrija, vazdušna sprovodljivost, standardna tehnika" u="1"/>
        <s v="Neuraksijalna blokada, ASA 49" u="1"/>
        <s v="Ekscizija lezije srednjeg uva sa miringoplastikom i rekonstrukcijom lanca slušnih koščica" u="1"/>
        <s v="Pregled cor biopsije dojke" u="1"/>
        <s v="Angiografija – venografija magnetnom rezonancom vrata bez kontrastnog sredstva – snimanje" u="1"/>
        <s v="Angiografija – venografija magnetnom rezonancom vrata sa kontrastnim sredstvom – snimanje" u="1"/>
        <s v="Udružene zdravstvene procedure, socijalni rad" u="1"/>
        <s v="Otvorena repozicija preloma zigomatične kosti" u="1"/>
        <s v="Kontrola postoperativnog krvarenja ili tromboze posle hiruškog zahvata na karotidnoj ili vertebralnoj arteriji" u="1"/>
        <s v="Parcijalna gastrektomija sa gastrojejunalnom anastomozom nakon prethodnog operativnog lečenja peptičkog ulkusa" u="1"/>
        <s v="Bojenje kostne srži na mijeloperoksidazu " u="1"/>
        <s v=" Zatvorena repozicija preloma proksimalnog članka prsta na ruci" u="1"/>
        <s v="Uklanjanje stranog tela iz traheje" u="1"/>
        <s v="Davanje anesteti?kog sredstva oko ulnarnog nerva" u="1"/>
        <s v="Davanje anestetičkog sredstva oko suralnog nerva" u="1"/>
        <s v="Davanje anestetičkog sredstva oko ulnarnog nerva" u="1"/>
        <s v="Patelektomija sa ponovnim učvršćivanjem tetive" u="1"/>
        <s v="Uklanjanje implantata iz anofalmične orbite" u="1"/>
        <s v="Izdavanje medicinskog pomagala, po vrsti" u="1"/>
        <s v="Kompjuterizovana tomografija ekstremiteta sa intravenskom primenom kontrastnog sredstva-snimanje STAC" u="1"/>
        <s v="Kompjuterizovana tomografija grudnog koša sa intravenskom primenom kontrastnog sredstva-snimanje STAC" u="1"/>
        <s v="Rekonstrukcija nosne pregrade" u="1"/>
        <s v="Magnetna rezonanca fetusa kod višeplodne trudnoæe – snimanje" u="1"/>
        <s v="Reparacija rupture mokraćne bešike - otvorena hirurgija" u="1"/>
        <s v="Razdvajanje intrauterinih priraslica" u="1"/>
        <s v=" Uvežbavanje glasa " u="1"/>
        <s v="Biohemijska identifikacija aerobnih bakterija komercijalnim testom" u="1"/>
        <s v="Magnetna rezonanca maksilofacijalne regije bez kontrastnog sredstva-čitanje" u="1"/>
        <s v="Tarzorafija" u="1"/>
        <s v="Ultrazvučni dupleks pregled arterija ili bajpasa gornjih ekstremiteta, " u="1"/>
        <s v="Spiralna angiografija kompjuterizovanom tomografijom glave i/ili vrata, sa intravenskom primenom kontrastnog sredstva-snimanje STAC" u="1"/>
        <s v="Perkutana nefrostomija" u="1"/>
        <s v="Uklanjanje stalnog urinarnog katetera" u="1"/>
        <s v="Angiografija – arteriografija magnetnom rezonancom donjih ekstremiteta bez kontrastnog sredstva – čitanje" u="1"/>
        <s v="Angiografija – arteriografija magnetnom rezonancom donjih ekstremiteta sa kontrastnim sredstvom – čitanje" u="1"/>
        <s v="Ostale procedure na plućima ili pleuri, intratorakalni pristup" u="1"/>
        <s v="Perkutana transluminalna koronarna rotaciona aterektomija [PTCRA], više arterija sa insercijom jednog stenta" u="1"/>
        <s v="Magnetna rezonanca penisa i skrotuma (uvek sa kontrastnim sredstvom) – snimanje" u="1"/>
        <s v="Prekid safeno-femoralnog i safeno-poplitealnog spoja varikoznih vena" u="1"/>
        <s v="Drenaža retroperitonealnog apscesa" u="1"/>
        <s v="Kolpotomija" u="1"/>
        <s v="Resekcija septuma uterusa histeroskopijom" u="1"/>
        <s v="Gastrostomija sa prolaskom trajnog transanastomoznog katetera" u="1"/>
        <s v="Difuzijski tenzor imidžing kièmene moždine – čitanje" u="1"/>
        <s v="Šav kod laceracije rektuma" u="1"/>
        <s v="Ekscizija suzne kesice" u="1"/>
        <s v="Otvorena biopsija tiroidne žlezde" u="1"/>
        <s v="Spiralna angiografija kompjuterizovanom tomografijom abdominalne i bilateralne iliofemoralne aorte donjih ekstremiteta, sa intravenskom primenom kontrastnog sredstva-STAC" u="1"/>
        <s v="Uzimanje biološkog materijala za mikrobiološki pregled u transportnu " u="1"/>
        <s v="Biohemijskа identifikаcijа gljivа komercijаlnim testom (do nivoа vrste)" u="1"/>
        <s v="Ostale procedure na zadnjoj očnoj komori" u="1"/>
        <s v="Hitan klasični carski rez" u="1"/>
        <s v="Ekscizija retroperitonealne neuroendokrine lezije" u="1"/>
        <s v="Uklanjanje intra-abdominalne tamponade" u="1"/>
      </sharedItems>
    </cacheField>
    <cacheField name="Амбулантни (Извршено у 2024.)" numFmtId="0">
      <sharedItems containsBlank="1" containsMixedTypes="1" containsNumber="1" containsInteger="1" minValue="0" maxValue="1590712"/>
    </cacheField>
    <cacheField name="Амбулантни (План за 2025.)" numFmtId="0">
      <sharedItems containsString="0" containsBlank="1" containsNumber="1" containsInteger="1" minValue="0" maxValue="1590658"/>
    </cacheField>
    <cacheField name="Стационарни (Извршено у 2024.)" numFmtId="0">
      <sharedItems containsString="0" containsBlank="1" containsNumber="1" containsInteger="1" minValue="0" maxValue="1569264"/>
    </cacheField>
    <cacheField name="Стационарни (План за 2025.)" numFmtId="0">
      <sharedItems containsString="0" containsBlank="1" containsNumber="1" containsInteger="1" minValue="0" maxValue="1568467"/>
    </cacheField>
    <cacheField name="Укупно (Извршено у 2024.)" numFmtId="0">
      <sharedItems containsString="0" containsBlank="1" containsNumber="1" containsInteger="1" minValue="0" maxValue="3159976"/>
    </cacheField>
    <cacheField name="Укупно (План за 2025.)" numFmtId="0">
      <sharedItems containsString="0" containsBlank="1" containsNumber="1" containsInteger="1" minValue="0" maxValue="31591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96">
  <r>
    <m/>
    <m/>
    <x v="0"/>
    <x v="0"/>
    <m/>
    <m/>
    <m/>
    <m/>
    <m/>
    <m/>
  </r>
  <r>
    <m/>
    <s v="Специјалистички прегледи"/>
    <x v="0"/>
    <x v="0"/>
    <m/>
    <m/>
    <m/>
    <m/>
    <m/>
    <m/>
  </r>
  <r>
    <m/>
    <s v="Сви прегледи укупно"/>
    <x v="0"/>
    <x v="0"/>
    <n v="7"/>
    <m/>
    <m/>
    <m/>
    <m/>
    <m/>
  </r>
  <r>
    <m/>
    <m/>
    <x v="0"/>
    <x v="0"/>
    <n v="285593"/>
    <n v="285593"/>
    <n v="23129"/>
    <n v="23141"/>
    <n v="308722"/>
    <n v="308734"/>
  </r>
  <r>
    <n v="5326616"/>
    <m/>
    <x v="0"/>
    <x v="0"/>
    <m/>
    <m/>
    <m/>
    <m/>
    <n v="0"/>
    <n v="0"/>
  </r>
  <r>
    <n v="14748"/>
    <n v="21333"/>
    <x v="0"/>
    <x v="0"/>
    <m/>
    <m/>
    <m/>
    <m/>
    <n v="0"/>
    <n v="0"/>
  </r>
  <r>
    <n v="5325655"/>
    <m/>
    <x v="0"/>
    <x v="0"/>
    <m/>
    <m/>
    <m/>
    <m/>
    <n v="0"/>
    <n v="0"/>
  </r>
  <r>
    <m/>
    <m/>
    <x v="0"/>
    <x v="0"/>
    <m/>
    <m/>
    <m/>
    <m/>
    <n v="0"/>
    <n v="0"/>
  </r>
  <r>
    <m/>
    <m/>
    <x v="0"/>
    <x v="0"/>
    <m/>
    <m/>
    <m/>
    <m/>
    <n v="0"/>
    <n v="0"/>
  </r>
  <r>
    <s v="KBC Zvezdara"/>
    <m/>
    <x v="0"/>
    <x v="0"/>
    <n v="284331"/>
    <n v="284331"/>
    <n v="23129"/>
    <n v="23141"/>
    <n v="307460"/>
    <n v="307472"/>
  </r>
  <r>
    <s v="Specijalistički pregled prvi"/>
    <s v="000001"/>
    <x v="0"/>
    <x v="0"/>
    <n v="130097"/>
    <n v="130097"/>
    <n v="0"/>
    <n v="0"/>
    <n v="130097"/>
    <n v="130097"/>
  </r>
  <r>
    <s v="Specijalistički pregled kontrolni"/>
    <s v="000002"/>
    <x v="0"/>
    <x v="0"/>
    <n v="67093"/>
    <n v="67093"/>
    <n v="0"/>
    <n v="0"/>
    <n v="67093"/>
    <n v="67093"/>
  </r>
  <r>
    <s v="Specijalistički pregled prvi - profesor"/>
    <s v="000003"/>
    <x v="0"/>
    <x v="0"/>
    <n v="4025"/>
    <n v="4025"/>
    <n v="0"/>
    <n v="0"/>
    <n v="4025"/>
    <n v="4025"/>
  </r>
  <r>
    <s v="Specijalistički pregled kontrolni - profesor"/>
    <s v="000004"/>
    <x v="0"/>
    <x v="0"/>
    <n v="4539"/>
    <n v="4539"/>
    <n v="0"/>
    <n v="0"/>
    <n v="4539"/>
    <n v="4539"/>
  </r>
  <r>
    <s v="Specijalistički pregled prvi - docenta i primarijusa"/>
    <s v="000005"/>
    <x v="0"/>
    <x v="0"/>
    <n v="34188"/>
    <n v="34188"/>
    <n v="0"/>
    <n v="0"/>
    <n v="34188"/>
    <n v="34188"/>
  </r>
  <r>
    <s v="Specijalistički pregled kontrolni - docenta i primarijusa"/>
    <s v="000006"/>
    <x v="0"/>
    <x v="0"/>
    <n v="23775"/>
    <n v="23775"/>
    <n v="0"/>
    <n v="0"/>
    <n v="23775"/>
    <n v="23775"/>
  </r>
  <r>
    <s v="Konzilijarni pregled bolesnika - 5 učesnika"/>
    <s v="000008"/>
    <x v="0"/>
    <x v="0"/>
    <n v="192"/>
    <n v="192"/>
    <n v="0"/>
    <n v="0"/>
    <n v="192"/>
    <n v="192"/>
  </r>
  <r>
    <s v="Ginekološki pregled"/>
    <s v="35500-00"/>
    <x v="0"/>
    <x v="0"/>
    <n v="11752"/>
    <n v="11752"/>
    <m/>
    <m/>
    <n v="11752"/>
    <n v="11752"/>
  </r>
  <r>
    <s v="Specijalistički psihijatrijski pregled"/>
    <s v="090061"/>
    <x v="0"/>
    <x v="0"/>
    <n v="4074"/>
    <n v="4074"/>
    <m/>
    <m/>
    <n v="4074"/>
    <n v="4074"/>
  </r>
  <r>
    <s v="Specijalistički psihijatrijski pregled docenta i primarijusa"/>
    <s v="090063"/>
    <x v="0"/>
    <x v="0"/>
    <n v="1"/>
    <n v="1"/>
    <m/>
    <m/>
    <n v="1"/>
    <n v="1"/>
  </r>
  <r>
    <s v="Специјалистички психијатријски преглед поновни"/>
    <s v="090084"/>
    <x v="0"/>
    <x v="0"/>
    <n v="1931"/>
    <n v="1931"/>
    <m/>
    <m/>
    <n v="1931"/>
    <n v="1931"/>
  </r>
  <r>
    <s v="Specijalistički psihijatrijski pregled ponovni - docenta i primarijusa"/>
    <s v="090086"/>
    <x v="0"/>
    <x v="0"/>
    <n v="0"/>
    <n v="0"/>
    <m/>
    <m/>
    <n v="0"/>
    <n v="0"/>
  </r>
  <r>
    <s v="Specijalistički pregled fizijatra"/>
    <s v="600001"/>
    <x v="0"/>
    <x v="0"/>
    <n v="1631"/>
    <n v="1631"/>
    <m/>
    <m/>
    <n v="1631"/>
    <n v="1631"/>
  </r>
  <r>
    <s v="Specijalistički pregled fizijatra-kontrolni"/>
    <s v="600002"/>
    <x v="0"/>
    <x v="0"/>
    <n v="1033"/>
    <n v="1033"/>
    <m/>
    <m/>
    <n v="1033"/>
    <n v="1033"/>
  </r>
  <r>
    <s v="Konsultativni pregledi"/>
    <m/>
    <x v="0"/>
    <x v="0"/>
    <m/>
    <m/>
    <n v="23129"/>
    <n v="23141"/>
    <n v="23129"/>
    <n v="23141"/>
  </r>
  <r>
    <s v="KLINIKA ZA INTERNE BOLESTI"/>
    <s v="KLINIKA ZA INTERNE BOLESTI"/>
    <x v="0"/>
    <x v="0"/>
    <n v="101607"/>
    <n v="101607"/>
    <n v="0"/>
    <n v="0"/>
    <m/>
    <m/>
  </r>
  <r>
    <s v="Specijalistički pregled prvi"/>
    <s v="000001"/>
    <x v="0"/>
    <x v="0"/>
    <n v="49466"/>
    <n v="49466"/>
    <n v="0"/>
    <n v="0"/>
    <n v="49466"/>
    <n v="49466"/>
  </r>
  <r>
    <s v="Specijalistički pregled kontrolni"/>
    <s v="000002"/>
    <x v="0"/>
    <x v="0"/>
    <n v="29283"/>
    <n v="29283"/>
    <n v="0"/>
    <n v="0"/>
    <n v="29283"/>
    <n v="29283"/>
  </r>
  <r>
    <s v="Specijalistički pregled prvi - profesor"/>
    <s v="000003"/>
    <x v="0"/>
    <x v="0"/>
    <n v="2207"/>
    <n v="2207"/>
    <n v="0"/>
    <n v="0"/>
    <n v="2207"/>
    <n v="2207"/>
  </r>
  <r>
    <s v="Specijalistički pregled kontrolni - profesor"/>
    <s v="000004"/>
    <x v="0"/>
    <x v="0"/>
    <n v="1613"/>
    <n v="1613"/>
    <n v="0"/>
    <n v="0"/>
    <n v="1613"/>
    <n v="1613"/>
  </r>
  <r>
    <s v="Specijalistički pregled prvi - docenta i primarijusa"/>
    <s v="000005"/>
    <x v="0"/>
    <x v="0"/>
    <n v="10824"/>
    <n v="10824"/>
    <n v="0"/>
    <n v="0"/>
    <n v="10824"/>
    <n v="10824"/>
  </r>
  <r>
    <s v="Specijalistički pregled kontrolni - docenta i primarijusa"/>
    <s v="000006"/>
    <x v="0"/>
    <x v="0"/>
    <n v="8207"/>
    <n v="8207"/>
    <n v="0"/>
    <n v="0"/>
    <n v="8207"/>
    <n v="8207"/>
  </r>
  <r>
    <s v="Konzilijarni pregled bolesnika - 5 učesnika"/>
    <s v="000008"/>
    <x v="0"/>
    <x v="0"/>
    <n v="7"/>
    <n v="7"/>
    <m/>
    <m/>
    <n v="7"/>
    <n v="7"/>
  </r>
  <r>
    <s v="Konsultativni pregledi"/>
    <m/>
    <x v="0"/>
    <x v="0"/>
    <n v="0"/>
    <n v="0"/>
    <n v="14740"/>
    <n v="14748"/>
    <n v="14740"/>
    <n v="14748"/>
  </r>
  <r>
    <s v="Kliničko odeljenje za nefrologiju i metaboličke poremećaje sa dijalizom &quot;Prof. dr Vasilije Jovanović&quot;"/>
    <s v="Kliničko odeljenje za nefrologiju i metaboličke poremećaje sa dijalizom &quot;Prof. dr Vasilije Jovanović&quot;"/>
    <x v="0"/>
    <x v="0"/>
    <n v="9878"/>
    <n v="9878"/>
    <n v="3279"/>
    <n v="3280"/>
    <m/>
    <m/>
  </r>
  <r>
    <m/>
    <m/>
    <x v="1"/>
    <x v="1"/>
    <n v="4332"/>
    <n v="4332"/>
    <m/>
    <m/>
    <n v="4332"/>
    <n v="4332"/>
  </r>
  <r>
    <m/>
    <m/>
    <x v="2"/>
    <x v="2"/>
    <n v="1993"/>
    <n v="1993"/>
    <m/>
    <m/>
    <n v="1993"/>
    <n v="1993"/>
  </r>
  <r>
    <m/>
    <m/>
    <x v="3"/>
    <x v="3"/>
    <n v="238"/>
    <n v="238"/>
    <m/>
    <m/>
    <n v="238"/>
    <n v="238"/>
  </r>
  <r>
    <m/>
    <m/>
    <x v="4"/>
    <x v="4"/>
    <n v="112"/>
    <n v="112"/>
    <m/>
    <m/>
    <n v="112"/>
    <n v="112"/>
  </r>
  <r>
    <m/>
    <m/>
    <x v="5"/>
    <x v="5"/>
    <n v="1965"/>
    <n v="1965"/>
    <m/>
    <m/>
    <n v="1965"/>
    <n v="1965"/>
  </r>
  <r>
    <m/>
    <m/>
    <x v="6"/>
    <x v="6"/>
    <n v="1238"/>
    <n v="1238"/>
    <m/>
    <m/>
    <n v="1238"/>
    <n v="1238"/>
  </r>
  <r>
    <m/>
    <m/>
    <x v="0"/>
    <x v="7"/>
    <n v="0"/>
    <n v="0"/>
    <n v="3279"/>
    <n v="3280"/>
    <m/>
    <m/>
  </r>
  <r>
    <s v="Kliničko odeljenje za gastroenterologiju i hepatologiju"/>
    <m/>
    <x v="0"/>
    <x v="0"/>
    <n v="11668"/>
    <n v="11668"/>
    <n v="1257"/>
    <n v="1258"/>
    <m/>
    <m/>
  </r>
  <r>
    <m/>
    <m/>
    <x v="1"/>
    <x v="1"/>
    <n v="7613"/>
    <n v="7613"/>
    <m/>
    <m/>
    <n v="7613"/>
    <n v="7613"/>
  </r>
  <r>
    <m/>
    <m/>
    <x v="2"/>
    <x v="2"/>
    <n v="2238"/>
    <n v="2238"/>
    <m/>
    <m/>
    <n v="2238"/>
    <n v="2238"/>
  </r>
  <r>
    <m/>
    <m/>
    <x v="3"/>
    <x v="3"/>
    <n v="0"/>
    <n v="0"/>
    <m/>
    <m/>
    <n v="0"/>
    <n v="0"/>
  </r>
  <r>
    <m/>
    <m/>
    <x v="4"/>
    <x v="4"/>
    <n v="0"/>
    <n v="0"/>
    <m/>
    <m/>
    <n v="0"/>
    <n v="0"/>
  </r>
  <r>
    <m/>
    <m/>
    <x v="5"/>
    <x v="5"/>
    <n v="1380"/>
    <n v="1380"/>
    <m/>
    <m/>
    <n v="1380"/>
    <n v="1380"/>
  </r>
  <r>
    <m/>
    <m/>
    <x v="6"/>
    <x v="6"/>
    <n v="437"/>
    <n v="437"/>
    <m/>
    <m/>
    <n v="437"/>
    <n v="437"/>
  </r>
  <r>
    <m/>
    <m/>
    <x v="0"/>
    <x v="7"/>
    <n v="0"/>
    <n v="0"/>
    <n v="1257"/>
    <n v="1258"/>
    <m/>
    <m/>
  </r>
  <r>
    <s v="Kliničko odeljenje za endokrinologiju, dijabetes i bolesti metabolizma"/>
    <m/>
    <x v="0"/>
    <x v="0"/>
    <n v="13053"/>
    <n v="13053"/>
    <n v="3544"/>
    <n v="3545"/>
    <m/>
    <m/>
  </r>
  <r>
    <m/>
    <m/>
    <x v="1"/>
    <x v="1"/>
    <n v="2838"/>
    <n v="2838"/>
    <m/>
    <m/>
    <n v="2838"/>
    <n v="2838"/>
  </r>
  <r>
    <m/>
    <m/>
    <x v="2"/>
    <x v="2"/>
    <n v="4332"/>
    <n v="4332"/>
    <m/>
    <m/>
    <n v="4332"/>
    <n v="4332"/>
  </r>
  <r>
    <m/>
    <m/>
    <x v="3"/>
    <x v="3"/>
    <n v="396"/>
    <n v="396"/>
    <m/>
    <m/>
    <n v="396"/>
    <n v="396"/>
  </r>
  <r>
    <m/>
    <m/>
    <x v="4"/>
    <x v="4"/>
    <n v="702"/>
    <n v="702"/>
    <m/>
    <m/>
    <n v="702"/>
    <n v="702"/>
  </r>
  <r>
    <m/>
    <m/>
    <x v="5"/>
    <x v="5"/>
    <n v="1650"/>
    <n v="1650"/>
    <m/>
    <m/>
    <n v="1650"/>
    <n v="1650"/>
  </r>
  <r>
    <m/>
    <m/>
    <x v="6"/>
    <x v="6"/>
    <n v="3135"/>
    <n v="3135"/>
    <m/>
    <m/>
    <n v="3135"/>
    <n v="3135"/>
  </r>
  <r>
    <m/>
    <m/>
    <x v="0"/>
    <x v="7"/>
    <m/>
    <m/>
    <n v="3544"/>
    <n v="3545"/>
    <m/>
    <m/>
  </r>
  <r>
    <s v="Kliničko odeljenje za kardiovaskularne bolesti"/>
    <m/>
    <x v="0"/>
    <x v="0"/>
    <n v="15899"/>
    <n v="15899"/>
    <n v="2011"/>
    <n v="2012"/>
    <m/>
    <m/>
  </r>
  <r>
    <m/>
    <m/>
    <x v="1"/>
    <x v="1"/>
    <n v="11366"/>
    <n v="11366"/>
    <m/>
    <m/>
    <n v="11366"/>
    <n v="11366"/>
  </r>
  <r>
    <m/>
    <m/>
    <x v="2"/>
    <x v="2"/>
    <n v="2066"/>
    <n v="2066"/>
    <m/>
    <m/>
    <n v="2066"/>
    <n v="2066"/>
  </r>
  <r>
    <m/>
    <m/>
    <x v="3"/>
    <x v="3"/>
    <n v="1177"/>
    <n v="1177"/>
    <m/>
    <m/>
    <n v="1177"/>
    <n v="1177"/>
  </r>
  <r>
    <m/>
    <m/>
    <x v="4"/>
    <x v="4"/>
    <n v="496"/>
    <n v="496"/>
    <m/>
    <m/>
    <n v="496"/>
    <n v="496"/>
  </r>
  <r>
    <m/>
    <m/>
    <x v="5"/>
    <x v="5"/>
    <n v="709"/>
    <n v="709"/>
    <m/>
    <m/>
    <n v="709"/>
    <n v="709"/>
  </r>
  <r>
    <m/>
    <m/>
    <x v="6"/>
    <x v="6"/>
    <n v="85"/>
    <n v="85"/>
    <m/>
    <m/>
    <n v="85"/>
    <n v="85"/>
  </r>
  <r>
    <m/>
    <m/>
    <x v="0"/>
    <x v="7"/>
    <n v="0"/>
    <n v="0"/>
    <n v="2011"/>
    <n v="2012"/>
    <m/>
    <m/>
  </r>
  <r>
    <s v="Kliničko odeljenje za neurologiju"/>
    <m/>
    <x v="0"/>
    <x v="0"/>
    <n v="10264"/>
    <n v="10264"/>
    <n v="1373"/>
    <n v="1374"/>
    <m/>
    <m/>
  </r>
  <r>
    <m/>
    <m/>
    <x v="1"/>
    <x v="1"/>
    <n v="5229"/>
    <n v="5229"/>
    <m/>
    <m/>
    <n v="5229"/>
    <n v="5229"/>
  </r>
  <r>
    <m/>
    <m/>
    <x v="2"/>
    <x v="2"/>
    <n v="3934"/>
    <n v="3934"/>
    <m/>
    <m/>
    <n v="3934"/>
    <n v="3934"/>
  </r>
  <r>
    <m/>
    <m/>
    <x v="5"/>
    <x v="5"/>
    <n v="644"/>
    <n v="644"/>
    <m/>
    <m/>
    <n v="644"/>
    <n v="644"/>
  </r>
  <r>
    <m/>
    <m/>
    <x v="6"/>
    <x v="6"/>
    <n v="457"/>
    <n v="457"/>
    <m/>
    <m/>
    <n v="457"/>
    <n v="457"/>
  </r>
  <r>
    <m/>
    <m/>
    <x v="0"/>
    <x v="7"/>
    <n v="0"/>
    <n v="0"/>
    <n v="1373"/>
    <n v="1374"/>
    <m/>
    <m/>
  </r>
  <r>
    <s v="Kliničko odeljenje za gerijatriju"/>
    <m/>
    <x v="0"/>
    <x v="0"/>
    <n v="12050"/>
    <n v="12050"/>
    <n v="1013"/>
    <n v="1014"/>
    <n v="13063"/>
    <n v="13064"/>
  </r>
  <r>
    <m/>
    <m/>
    <x v="1"/>
    <x v="1"/>
    <n v="5794"/>
    <n v="5794"/>
    <m/>
    <m/>
    <n v="5794"/>
    <n v="5794"/>
  </r>
  <r>
    <m/>
    <m/>
    <x v="2"/>
    <x v="2"/>
    <n v="4532"/>
    <n v="4532"/>
    <m/>
    <m/>
    <n v="4532"/>
    <n v="4532"/>
  </r>
  <r>
    <m/>
    <m/>
    <x v="3"/>
    <x v="3"/>
    <n v="396"/>
    <n v="396"/>
    <m/>
    <m/>
    <n v="396"/>
    <n v="396"/>
  </r>
  <r>
    <m/>
    <m/>
    <x v="4"/>
    <x v="4"/>
    <n v="303"/>
    <n v="303"/>
    <m/>
    <m/>
    <n v="303"/>
    <n v="303"/>
  </r>
  <r>
    <m/>
    <m/>
    <x v="5"/>
    <x v="5"/>
    <n v="740"/>
    <n v="740"/>
    <m/>
    <m/>
    <n v="740"/>
    <n v="740"/>
  </r>
  <r>
    <m/>
    <m/>
    <x v="6"/>
    <x v="6"/>
    <n v="285"/>
    <n v="285"/>
    <m/>
    <m/>
    <n v="285"/>
    <n v="285"/>
  </r>
  <r>
    <m/>
    <m/>
    <x v="0"/>
    <x v="7"/>
    <n v="0"/>
    <n v="0"/>
    <n v="1013"/>
    <n v="1014"/>
    <m/>
    <m/>
  </r>
  <r>
    <s v="Kliničko odeljenje za hematologiju i onkologiju"/>
    <m/>
    <x v="0"/>
    <x v="0"/>
    <n v="7104"/>
    <n v="7104"/>
    <n v="591"/>
    <n v="592"/>
    <n v="7695"/>
    <n v="7696"/>
  </r>
  <r>
    <m/>
    <m/>
    <x v="1"/>
    <x v="1"/>
    <n v="2759"/>
    <n v="2759"/>
    <m/>
    <m/>
    <n v="2759"/>
    <n v="2759"/>
  </r>
  <r>
    <m/>
    <m/>
    <x v="2"/>
    <x v="2"/>
    <n v="4345"/>
    <n v="4345"/>
    <m/>
    <m/>
    <n v="4345"/>
    <n v="4345"/>
  </r>
  <r>
    <m/>
    <m/>
    <x v="0"/>
    <x v="7"/>
    <m/>
    <m/>
    <n v="591"/>
    <n v="592"/>
    <m/>
    <m/>
  </r>
  <r>
    <s v="Kliničko odeljenje za pulmologiju"/>
    <m/>
    <x v="0"/>
    <x v="0"/>
    <n v="12032"/>
    <n v="12032"/>
    <n v="1360"/>
    <n v="1360"/>
    <m/>
    <m/>
  </r>
  <r>
    <m/>
    <m/>
    <x v="1"/>
    <x v="1"/>
    <n v="4199"/>
    <n v="4199"/>
    <n v="0"/>
    <n v="0"/>
    <n v="4199"/>
    <n v="4199"/>
  </r>
  <r>
    <m/>
    <m/>
    <x v="2"/>
    <x v="2"/>
    <n v="3474"/>
    <n v="3474"/>
    <n v="0"/>
    <n v="0"/>
    <n v="3474"/>
    <n v="3474"/>
  </r>
  <r>
    <n v="192"/>
    <m/>
    <x v="5"/>
    <x v="5"/>
    <n v="2549"/>
    <n v="2549"/>
    <n v="0"/>
    <n v="0"/>
    <n v="2549"/>
    <n v="2549"/>
  </r>
  <r>
    <m/>
    <m/>
    <x v="6"/>
    <x v="6"/>
    <n v="1810"/>
    <n v="1810"/>
    <n v="0"/>
    <n v="0"/>
    <n v="1810"/>
    <n v="1810"/>
  </r>
  <r>
    <m/>
    <m/>
    <x v="0"/>
    <x v="7"/>
    <n v="0"/>
    <n v="0"/>
    <n v="1360"/>
    <n v="1360"/>
    <m/>
    <m/>
  </r>
  <r>
    <s v="Odeljenje za dermatovenerologiju"/>
    <m/>
    <x v="0"/>
    <x v="0"/>
    <n v="9659"/>
    <n v="9659"/>
    <n v="312"/>
    <n v="313"/>
    <n v="9971"/>
    <n v="9972"/>
  </r>
  <r>
    <m/>
    <m/>
    <x v="1"/>
    <x v="1"/>
    <n v="5336"/>
    <n v="5336"/>
    <m/>
    <m/>
    <n v="5336"/>
    <n v="5336"/>
  </r>
  <r>
    <m/>
    <m/>
    <x v="2"/>
    <x v="2"/>
    <n v="2369"/>
    <n v="2369"/>
    <m/>
    <m/>
    <n v="2369"/>
    <n v="2369"/>
  </r>
  <r>
    <m/>
    <m/>
    <x v="5"/>
    <x v="5"/>
    <n v="1187"/>
    <n v="1187"/>
    <m/>
    <m/>
    <n v="1187"/>
    <n v="1187"/>
  </r>
  <r>
    <m/>
    <m/>
    <x v="6"/>
    <x v="6"/>
    <n v="760"/>
    <n v="760"/>
    <m/>
    <m/>
    <n v="760"/>
    <n v="760"/>
  </r>
  <r>
    <m/>
    <m/>
    <x v="7"/>
    <x v="8"/>
    <n v="7"/>
    <n v="7"/>
    <m/>
    <m/>
    <n v="7"/>
    <n v="7"/>
  </r>
  <r>
    <m/>
    <m/>
    <x v="0"/>
    <x v="7"/>
    <m/>
    <m/>
    <n v="312"/>
    <n v="313"/>
    <n v="312"/>
    <n v="313"/>
  </r>
  <r>
    <s v="KLINIKA ZA HIRURGIJU &quot;NIKOLA SPASIĆ&quot;"/>
    <m/>
    <x v="0"/>
    <x v="0"/>
    <n v="46339"/>
    <n v="46339"/>
    <n v="2110"/>
    <n v="2113"/>
    <n v="48449"/>
    <n v="48452"/>
  </r>
  <r>
    <s v="Specijalistički pregled prvi"/>
    <s v="000001"/>
    <x v="0"/>
    <x v="0"/>
    <n v="12499"/>
    <n v="12499"/>
    <n v="0"/>
    <n v="0"/>
    <n v="12499"/>
    <n v="12499"/>
  </r>
  <r>
    <s v="Specijalistički pregled kontrolni"/>
    <s v="000002"/>
    <x v="0"/>
    <x v="0"/>
    <n v="20599"/>
    <n v="20599"/>
    <n v="0"/>
    <n v="0"/>
    <n v="20599"/>
    <n v="20599"/>
  </r>
  <r>
    <s v="Specijalistički pregled prvi - profesor"/>
    <s v="000003"/>
    <x v="0"/>
    <x v="0"/>
    <n v="487"/>
    <n v="487"/>
    <n v="0"/>
    <n v="0"/>
    <n v="487"/>
    <n v="487"/>
  </r>
  <r>
    <s v="Specijalistički pregled kontrolni - profesor"/>
    <s v="000004"/>
    <x v="0"/>
    <x v="0"/>
    <n v="562"/>
    <n v="562"/>
    <n v="0"/>
    <n v="0"/>
    <n v="562"/>
    <n v="562"/>
  </r>
  <r>
    <s v="Specijalistički pregled prvi - docenta i primarijusa"/>
    <s v="000005"/>
    <x v="0"/>
    <x v="0"/>
    <n v="3102"/>
    <n v="3102"/>
    <n v="0"/>
    <n v="0"/>
    <n v="3102"/>
    <n v="3102"/>
  </r>
  <r>
    <s v="Specijalistički pregled kontrolni - docenta i primarijusa"/>
    <s v="000006"/>
    <x v="0"/>
    <x v="0"/>
    <n v="9045"/>
    <n v="9045"/>
    <n v="0"/>
    <n v="0"/>
    <n v="9045"/>
    <n v="9045"/>
  </r>
  <r>
    <s v="Konzilijarni pregled bolesnika - 5 učesnika"/>
    <s v="000008"/>
    <x v="0"/>
    <x v="0"/>
    <n v="45"/>
    <n v="45"/>
    <n v="0"/>
    <n v="0"/>
    <m/>
    <m/>
  </r>
  <r>
    <s v="Konsultativni pregledi"/>
    <m/>
    <x v="0"/>
    <x v="0"/>
    <n v="0"/>
    <n v="0"/>
    <n v="2110"/>
    <n v="2113"/>
    <m/>
    <m/>
  </r>
  <r>
    <s v="Kliničko odeljenje za hirurgiju"/>
    <m/>
    <x v="0"/>
    <x v="0"/>
    <n v="23625"/>
    <n v="23625"/>
    <n v="1262"/>
    <n v="1263"/>
    <n v="24887"/>
    <n v="24888"/>
  </r>
  <r>
    <m/>
    <m/>
    <x v="1"/>
    <x v="1"/>
    <n v="9924"/>
    <n v="9924"/>
    <m/>
    <m/>
    <n v="9924"/>
    <n v="9924"/>
  </r>
  <r>
    <m/>
    <m/>
    <x v="2"/>
    <x v="2"/>
    <n v="9445"/>
    <n v="9445"/>
    <m/>
    <m/>
    <n v="9445"/>
    <n v="9445"/>
  </r>
  <r>
    <m/>
    <m/>
    <x v="3"/>
    <x v="3"/>
    <n v="487"/>
    <n v="487"/>
    <m/>
    <m/>
    <n v="487"/>
    <n v="487"/>
  </r>
  <r>
    <m/>
    <m/>
    <x v="4"/>
    <x v="4"/>
    <n v="562"/>
    <n v="562"/>
    <m/>
    <m/>
    <n v="562"/>
    <n v="562"/>
  </r>
  <r>
    <m/>
    <m/>
    <x v="5"/>
    <x v="5"/>
    <n v="1293"/>
    <n v="1293"/>
    <m/>
    <m/>
    <n v="1293"/>
    <n v="1293"/>
  </r>
  <r>
    <m/>
    <m/>
    <x v="6"/>
    <x v="6"/>
    <n v="1914"/>
    <n v="1914"/>
    <m/>
    <m/>
    <n v="1914"/>
    <n v="1914"/>
  </r>
  <r>
    <m/>
    <m/>
    <x v="0"/>
    <x v="7"/>
    <n v="0"/>
    <n v="0"/>
    <n v="1262"/>
    <n v="1263"/>
    <m/>
    <m/>
  </r>
  <r>
    <s v="Kliničko odeljenje za traumatologiju sa ortopedijom"/>
    <m/>
    <x v="0"/>
    <x v="0"/>
    <n v="9395"/>
    <n v="9395"/>
    <n v="242"/>
    <n v="243"/>
    <n v="9637"/>
    <n v="9638"/>
  </r>
  <r>
    <m/>
    <m/>
    <x v="1"/>
    <x v="1"/>
    <n v="960"/>
    <n v="960"/>
    <m/>
    <m/>
    <n v="960"/>
    <n v="960"/>
  </r>
  <r>
    <m/>
    <m/>
    <x v="2"/>
    <x v="2"/>
    <n v="3164"/>
    <n v="3164"/>
    <m/>
    <m/>
    <n v="3164"/>
    <n v="3164"/>
  </r>
  <r>
    <m/>
    <m/>
    <x v="5"/>
    <x v="5"/>
    <n v="1409"/>
    <n v="1409"/>
    <m/>
    <m/>
    <n v="1409"/>
    <n v="1409"/>
  </r>
  <r>
    <m/>
    <m/>
    <x v="6"/>
    <x v="6"/>
    <n v="3817"/>
    <n v="3817"/>
    <m/>
    <m/>
    <n v="3817"/>
    <n v="3817"/>
  </r>
  <r>
    <m/>
    <m/>
    <x v="7"/>
    <x v="8"/>
    <n v="45"/>
    <n v="45"/>
    <m/>
    <m/>
    <n v="45"/>
    <n v="45"/>
  </r>
  <r>
    <m/>
    <m/>
    <x v="0"/>
    <x v="7"/>
    <m/>
    <m/>
    <n v="242"/>
    <n v="243"/>
    <m/>
    <m/>
  </r>
  <r>
    <s v="Kliničko odeljenje za urologiju"/>
    <m/>
    <x v="0"/>
    <x v="0"/>
    <n v="13319"/>
    <n v="13319"/>
    <n v="606"/>
    <n v="607"/>
    <n v="13925"/>
    <n v="13926"/>
  </r>
  <r>
    <m/>
    <m/>
    <x v="1"/>
    <x v="1"/>
    <n v="1615"/>
    <n v="1615"/>
    <m/>
    <m/>
    <n v="1615"/>
    <n v="1615"/>
  </r>
  <r>
    <m/>
    <m/>
    <x v="2"/>
    <x v="2"/>
    <n v="7990"/>
    <n v="7990"/>
    <m/>
    <m/>
    <n v="7990"/>
    <n v="7990"/>
  </r>
  <r>
    <m/>
    <m/>
    <x v="5"/>
    <x v="5"/>
    <n v="400"/>
    <n v="400"/>
    <m/>
    <m/>
    <n v="400"/>
    <n v="400"/>
  </r>
  <r>
    <m/>
    <m/>
    <x v="6"/>
    <x v="6"/>
    <n v="3314"/>
    <n v="3314"/>
    <m/>
    <m/>
    <n v="3314"/>
    <n v="3314"/>
  </r>
  <r>
    <m/>
    <m/>
    <x v="0"/>
    <x v="7"/>
    <n v="0"/>
    <n v="0"/>
    <n v="606"/>
    <n v="607"/>
    <m/>
    <m/>
  </r>
  <r>
    <s v="Kliničko odeljenje za hirurgiju"/>
    <m/>
    <x v="0"/>
    <x v="0"/>
    <n v="22368"/>
    <n v="22368"/>
    <n v="1095"/>
    <n v="1095"/>
    <n v="23463"/>
    <n v="23463"/>
  </r>
  <r>
    <m/>
    <m/>
    <x v="1"/>
    <x v="1"/>
    <n v="11017"/>
    <n v="11017"/>
    <n v="0"/>
    <n v="0"/>
    <n v="11017"/>
    <n v="11017"/>
  </r>
  <r>
    <m/>
    <m/>
    <x v="2"/>
    <x v="2"/>
    <n v="7087"/>
    <n v="7087"/>
    <n v="0"/>
    <n v="0"/>
    <n v="7087"/>
    <n v="7087"/>
  </r>
  <r>
    <m/>
    <m/>
    <x v="3"/>
    <x v="3"/>
    <n v="1255"/>
    <n v="1255"/>
    <m/>
    <m/>
    <n v="1255"/>
    <n v="1255"/>
  </r>
  <r>
    <m/>
    <m/>
    <x v="4"/>
    <x v="4"/>
    <n v="2176"/>
    <n v="2176"/>
    <m/>
    <m/>
    <n v="2176"/>
    <n v="2176"/>
  </r>
  <r>
    <m/>
    <m/>
    <x v="5"/>
    <x v="5"/>
    <n v="429"/>
    <n v="429"/>
    <m/>
    <m/>
    <n v="429"/>
    <n v="429"/>
  </r>
  <r>
    <m/>
    <m/>
    <x v="6"/>
    <x v="6"/>
    <n v="404"/>
    <n v="404"/>
    <m/>
    <m/>
    <n v="404"/>
    <n v="404"/>
  </r>
  <r>
    <m/>
    <m/>
    <x v="0"/>
    <x v="7"/>
    <n v="0"/>
    <n v="0"/>
    <n v="1095"/>
    <n v="1095"/>
    <m/>
    <m/>
  </r>
  <r>
    <s v="Klinika za uvo, grlo i nos"/>
    <m/>
    <x v="0"/>
    <x v="0"/>
    <n v="28046"/>
    <n v="28046"/>
    <n v="436"/>
    <n v="436"/>
    <n v="28482"/>
    <n v="28482"/>
  </r>
  <r>
    <m/>
    <m/>
    <x v="1"/>
    <x v="1"/>
    <n v="10432"/>
    <n v="10432"/>
    <n v="0"/>
    <n v="0"/>
    <n v="10432"/>
    <n v="10432"/>
  </r>
  <r>
    <m/>
    <m/>
    <x v="2"/>
    <x v="2"/>
    <n v="5484"/>
    <n v="5484"/>
    <n v="0"/>
    <n v="0"/>
    <n v="5484"/>
    <n v="5484"/>
  </r>
  <r>
    <m/>
    <m/>
    <x v="3"/>
    <x v="3"/>
    <n v="48"/>
    <n v="48"/>
    <n v="0"/>
    <n v="0"/>
    <n v="48"/>
    <n v="48"/>
  </r>
  <r>
    <m/>
    <m/>
    <x v="4"/>
    <x v="4"/>
    <n v="187"/>
    <n v="187"/>
    <n v="0"/>
    <n v="0"/>
    <n v="187"/>
    <n v="187"/>
  </r>
  <r>
    <m/>
    <m/>
    <x v="5"/>
    <x v="5"/>
    <n v="8360"/>
    <n v="8360"/>
    <n v="0"/>
    <n v="0"/>
    <n v="8360"/>
    <n v="8360"/>
  </r>
  <r>
    <m/>
    <m/>
    <x v="6"/>
    <x v="6"/>
    <n v="3534"/>
    <n v="3534"/>
    <n v="0"/>
    <n v="0"/>
    <n v="3534"/>
    <n v="3534"/>
  </r>
  <r>
    <m/>
    <m/>
    <x v="7"/>
    <x v="8"/>
    <n v="1"/>
    <n v="1"/>
    <n v="0"/>
    <n v="0"/>
    <n v="1"/>
    <n v="1"/>
  </r>
  <r>
    <m/>
    <m/>
    <x v="0"/>
    <x v="7"/>
    <n v="0"/>
    <n v="0"/>
    <n v="436"/>
    <n v="436"/>
    <n v="436"/>
    <n v="436"/>
  </r>
  <r>
    <s v="Bolnica za ginekologiju i akušerstvo"/>
    <m/>
    <x v="0"/>
    <x v="0"/>
    <n v="20679"/>
    <n v="20679"/>
    <n v="187"/>
    <n v="188"/>
    <n v="20866"/>
    <n v="20867"/>
  </r>
  <r>
    <m/>
    <m/>
    <x v="1"/>
    <x v="1"/>
    <n v="3480"/>
    <n v="3480"/>
    <m/>
    <m/>
    <n v="3480"/>
    <n v="3480"/>
  </r>
  <r>
    <m/>
    <m/>
    <x v="2"/>
    <x v="2"/>
    <n v="4493"/>
    <n v="4493"/>
    <m/>
    <m/>
    <n v="4493"/>
    <n v="4493"/>
  </r>
  <r>
    <m/>
    <m/>
    <x v="5"/>
    <x v="5"/>
    <n v="293"/>
    <n v="293"/>
    <m/>
    <m/>
    <n v="293"/>
    <n v="293"/>
  </r>
  <r>
    <m/>
    <m/>
    <x v="6"/>
    <x v="6"/>
    <n v="522"/>
    <n v="522"/>
    <m/>
    <m/>
    <n v="522"/>
    <n v="522"/>
  </r>
  <r>
    <m/>
    <m/>
    <x v="7"/>
    <x v="8"/>
    <n v="139"/>
    <n v="139"/>
    <m/>
    <m/>
    <n v="139"/>
    <n v="139"/>
  </r>
  <r>
    <m/>
    <m/>
    <x v="8"/>
    <x v="9"/>
    <n v="11752"/>
    <n v="11752"/>
    <m/>
    <m/>
    <n v="11752"/>
    <n v="11752"/>
  </r>
  <r>
    <m/>
    <m/>
    <x v="0"/>
    <x v="7"/>
    <m/>
    <m/>
    <n v="187"/>
    <n v="188"/>
    <n v="187"/>
    <n v="188"/>
  </r>
  <r>
    <s v="Bolnica za pedijatriju &quot;Dr Olga Popović - Dedijer"/>
    <m/>
    <x v="0"/>
    <x v="0"/>
    <n v="5596"/>
    <n v="5596"/>
    <n v="1"/>
    <n v="0"/>
    <n v="5597"/>
    <n v="5596"/>
  </r>
  <r>
    <m/>
    <m/>
    <x v="1"/>
    <x v="1"/>
    <n v="3514"/>
    <n v="3514"/>
    <m/>
    <m/>
    <n v="3514"/>
    <n v="3514"/>
  </r>
  <r>
    <m/>
    <m/>
    <x v="2"/>
    <x v="2"/>
    <n v="146"/>
    <n v="146"/>
    <m/>
    <m/>
    <n v="146"/>
    <n v="146"/>
  </r>
  <r>
    <m/>
    <m/>
    <x v="5"/>
    <x v="5"/>
    <n v="1758"/>
    <n v="1758"/>
    <m/>
    <m/>
    <n v="1758"/>
    <n v="1758"/>
  </r>
  <r>
    <m/>
    <m/>
    <x v="6"/>
    <x v="6"/>
    <n v="178"/>
    <n v="178"/>
    <m/>
    <m/>
    <n v="178"/>
    <n v="178"/>
  </r>
  <r>
    <m/>
    <m/>
    <x v="0"/>
    <x v="7"/>
    <n v="0"/>
    <n v="0"/>
    <n v="1"/>
    <n v="0"/>
    <n v="1"/>
    <n v="0"/>
  </r>
  <r>
    <s v="Bolnica za psihijatriju"/>
    <m/>
    <x v="0"/>
    <x v="0"/>
    <n v="6006"/>
    <n v="6006"/>
    <n v="1243"/>
    <n v="1244"/>
    <n v="7249"/>
    <n v="7250"/>
  </r>
  <r>
    <m/>
    <m/>
    <x v="9"/>
    <x v="10"/>
    <n v="4074"/>
    <n v="4074"/>
    <m/>
    <m/>
    <n v="4074"/>
    <n v="4074"/>
  </r>
  <r>
    <m/>
    <m/>
    <x v="10"/>
    <x v="11"/>
    <n v="1"/>
    <n v="1"/>
    <m/>
    <m/>
    <n v="1"/>
    <n v="1"/>
  </r>
  <r>
    <m/>
    <m/>
    <x v="11"/>
    <x v="12"/>
    <n v="1931"/>
    <n v="1931"/>
    <m/>
    <m/>
    <n v="1931"/>
    <n v="1931"/>
  </r>
  <r>
    <m/>
    <m/>
    <x v="12"/>
    <x v="13"/>
    <n v="0"/>
    <n v="0"/>
    <m/>
    <m/>
    <n v="0"/>
    <n v="0"/>
  </r>
  <r>
    <m/>
    <m/>
    <x v="0"/>
    <x v="7"/>
    <n v="0"/>
    <n v="0"/>
    <n v="1243"/>
    <n v="1244"/>
    <n v="1243"/>
    <n v="1244"/>
  </r>
  <r>
    <s v="Služba za urgentnu medicinu sa specijalističkom poliklinikom"/>
    <m/>
    <x v="0"/>
    <x v="0"/>
    <n v="47188"/>
    <n v="47188"/>
    <n v="0"/>
    <n v="0"/>
    <n v="47188"/>
    <n v="47188"/>
  </r>
  <r>
    <m/>
    <m/>
    <x v="1"/>
    <x v="1"/>
    <n v="39689"/>
    <n v="39689"/>
    <m/>
    <m/>
    <n v="39689"/>
    <n v="39689"/>
  </r>
  <r>
    <m/>
    <m/>
    <x v="2"/>
    <x v="2"/>
    <n v="1"/>
    <n v="1"/>
    <m/>
    <m/>
    <n v="1"/>
    <n v="1"/>
  </r>
  <r>
    <m/>
    <m/>
    <x v="3"/>
    <x v="3"/>
    <n v="28"/>
    <n v="28"/>
    <m/>
    <m/>
    <n v="28"/>
    <n v="28"/>
  </r>
  <r>
    <m/>
    <m/>
    <x v="4"/>
    <x v="4"/>
    <n v="1"/>
    <n v="1"/>
    <m/>
    <m/>
    <n v="1"/>
    <n v="1"/>
  </r>
  <r>
    <m/>
    <m/>
    <x v="5"/>
    <x v="5"/>
    <n v="7462"/>
    <n v="7462"/>
    <m/>
    <m/>
    <n v="7462"/>
    <n v="7462"/>
  </r>
  <r>
    <m/>
    <m/>
    <x v="6"/>
    <x v="6"/>
    <n v="7"/>
    <n v="7"/>
    <m/>
    <m/>
    <n v="7"/>
    <n v="7"/>
  </r>
  <r>
    <s v="Služba za fizikalnu medicinu i rehabilitaciju"/>
    <m/>
    <x v="0"/>
    <x v="0"/>
    <n v="6502"/>
    <n v="6502"/>
    <n v="3317"/>
    <n v="3317"/>
    <n v="9819"/>
    <n v="9819"/>
  </r>
  <r>
    <m/>
    <m/>
    <x v="5"/>
    <x v="5"/>
    <n v="1960"/>
    <n v="1960"/>
    <m/>
    <m/>
    <n v="1960"/>
    <n v="1960"/>
  </r>
  <r>
    <m/>
    <m/>
    <x v="6"/>
    <x v="6"/>
    <n v="1878"/>
    <n v="1878"/>
    <m/>
    <m/>
    <n v="1878"/>
    <n v="1878"/>
  </r>
  <r>
    <m/>
    <m/>
    <x v="13"/>
    <x v="14"/>
    <n v="1631"/>
    <n v="1631"/>
    <m/>
    <m/>
    <n v="1631"/>
    <n v="1631"/>
  </r>
  <r>
    <m/>
    <m/>
    <x v="14"/>
    <x v="15"/>
    <n v="1033"/>
    <n v="1033"/>
    <m/>
    <m/>
    <n v="1033"/>
    <n v="1033"/>
  </r>
  <r>
    <m/>
    <m/>
    <x v="0"/>
    <x v="7"/>
    <m/>
    <m/>
    <n v="3317"/>
    <n v="3317"/>
    <n v="3317"/>
    <n v="3317"/>
  </r>
  <r>
    <m/>
    <s v="Број прегледа у оквиру организованог скрининга рака*"/>
    <x v="0"/>
    <x v="0"/>
    <n v="1262"/>
    <n v="1262"/>
    <n v="0"/>
    <n v="0"/>
    <n v="1262"/>
    <n v="1262"/>
  </r>
  <r>
    <m/>
    <m/>
    <x v="15"/>
    <x v="16"/>
    <m/>
    <m/>
    <m/>
    <m/>
    <n v="0"/>
    <n v="0"/>
  </r>
  <r>
    <m/>
    <m/>
    <x v="16"/>
    <x v="17"/>
    <n v="1225"/>
    <n v="1225"/>
    <m/>
    <m/>
    <n v="1225"/>
    <n v="1225"/>
  </r>
  <r>
    <m/>
    <m/>
    <x v="17"/>
    <x v="18"/>
    <n v="37"/>
    <n v="37"/>
    <m/>
    <m/>
    <n v="37"/>
    <n v="37"/>
  </r>
  <r>
    <m/>
    <m/>
    <x v="18"/>
    <x v="19"/>
    <m/>
    <m/>
    <m/>
    <m/>
    <n v="0"/>
    <n v="0"/>
  </r>
  <r>
    <m/>
    <m/>
    <x v="0"/>
    <x v="0"/>
    <m/>
    <m/>
    <m/>
    <m/>
    <m/>
    <m/>
  </r>
  <r>
    <m/>
    <s v="Здравствене услуге"/>
    <x v="0"/>
    <x v="0"/>
    <m/>
    <m/>
    <m/>
    <m/>
    <m/>
    <m/>
  </r>
  <r>
    <m/>
    <s v="Све услуге укупно"/>
    <x v="0"/>
    <x v="0"/>
    <n v="1590712"/>
    <n v="1590658"/>
    <n v="1569264"/>
    <n v="1568467"/>
    <n v="3159976"/>
    <n v="3159125"/>
  </r>
  <r>
    <m/>
    <s v="Операције"/>
    <x v="0"/>
    <x v="0"/>
    <n v="457"/>
    <n v="457"/>
    <n v="15575"/>
    <n v="14637"/>
    <n v="16032"/>
    <n v="15094"/>
  </r>
  <r>
    <s v="Kliničko odeljenje za hirurgiju"/>
    <m/>
    <x v="0"/>
    <x v="0"/>
    <m/>
    <m/>
    <m/>
    <m/>
    <m/>
    <m/>
  </r>
  <r>
    <m/>
    <m/>
    <x v="19"/>
    <x v="20"/>
    <n v="0"/>
    <n v="0"/>
    <n v="34"/>
    <n v="34"/>
    <n v="34"/>
    <n v="34"/>
  </r>
  <r>
    <m/>
    <m/>
    <x v="20"/>
    <x v="21"/>
    <n v="0"/>
    <n v="0"/>
    <n v="2"/>
    <n v="2"/>
    <n v="2"/>
    <n v="2"/>
  </r>
  <r>
    <m/>
    <m/>
    <x v="21"/>
    <x v="22"/>
    <n v="0"/>
    <n v="0"/>
    <n v="34"/>
    <n v="34"/>
    <n v="34"/>
    <n v="34"/>
  </r>
  <r>
    <m/>
    <m/>
    <x v="22"/>
    <x v="23"/>
    <n v="0"/>
    <n v="0"/>
    <n v="5"/>
    <n v="5"/>
    <n v="5"/>
    <n v="5"/>
  </r>
  <r>
    <m/>
    <m/>
    <x v="23"/>
    <x v="24"/>
    <n v="0"/>
    <n v="0"/>
    <n v="11"/>
    <n v="11"/>
    <n v="11"/>
    <n v="11"/>
  </r>
  <r>
    <m/>
    <m/>
    <x v="24"/>
    <x v="25"/>
    <n v="0"/>
    <n v="0"/>
    <n v="6"/>
    <n v="6"/>
    <n v="6"/>
    <n v="6"/>
  </r>
  <r>
    <m/>
    <m/>
    <x v="25"/>
    <x v="26"/>
    <n v="0"/>
    <n v="0"/>
    <n v="7"/>
    <n v="7"/>
    <n v="7"/>
    <n v="7"/>
  </r>
  <r>
    <m/>
    <m/>
    <x v="26"/>
    <x v="27"/>
    <n v="0"/>
    <n v="0"/>
    <n v="1"/>
    <n v="1"/>
    <n v="1"/>
    <n v="1"/>
  </r>
  <r>
    <m/>
    <m/>
    <x v="27"/>
    <x v="28"/>
    <n v="0"/>
    <n v="0"/>
    <n v="3"/>
    <n v="3"/>
    <n v="3"/>
    <n v="3"/>
  </r>
  <r>
    <m/>
    <m/>
    <x v="28"/>
    <x v="29"/>
    <n v="0"/>
    <n v="0"/>
    <n v="11"/>
    <n v="11"/>
    <n v="11"/>
    <n v="11"/>
  </r>
  <r>
    <m/>
    <m/>
    <x v="29"/>
    <x v="30"/>
    <n v="0"/>
    <n v="0"/>
    <n v="4"/>
    <n v="4"/>
    <n v="4"/>
    <n v="4"/>
  </r>
  <r>
    <m/>
    <m/>
    <x v="30"/>
    <x v="31"/>
    <n v="0"/>
    <n v="0"/>
    <n v="112"/>
    <n v="112"/>
    <n v="112"/>
    <n v="112"/>
  </r>
  <r>
    <m/>
    <m/>
    <x v="31"/>
    <x v="32"/>
    <n v="0"/>
    <n v="0"/>
    <n v="3"/>
    <n v="3"/>
    <n v="3"/>
    <n v="3"/>
  </r>
  <r>
    <m/>
    <m/>
    <x v="32"/>
    <x v="33"/>
    <n v="0"/>
    <n v="0"/>
    <n v="32"/>
    <n v="32"/>
    <n v="32"/>
    <n v="32"/>
  </r>
  <r>
    <m/>
    <m/>
    <x v="33"/>
    <x v="34"/>
    <n v="0"/>
    <n v="0"/>
    <n v="2"/>
    <n v="2"/>
    <n v="2"/>
    <n v="2"/>
  </r>
  <r>
    <m/>
    <m/>
    <x v="34"/>
    <x v="35"/>
    <n v="0"/>
    <n v="0"/>
    <n v="1"/>
    <n v="1"/>
    <n v="1"/>
    <n v="1"/>
  </r>
  <r>
    <m/>
    <m/>
    <x v="35"/>
    <x v="36"/>
    <n v="0"/>
    <n v="0"/>
    <n v="25"/>
    <n v="25"/>
    <n v="25"/>
    <n v="25"/>
  </r>
  <r>
    <m/>
    <m/>
    <x v="36"/>
    <x v="37"/>
    <n v="0"/>
    <n v="0"/>
    <n v="19"/>
    <n v="19"/>
    <n v="19"/>
    <n v="19"/>
  </r>
  <r>
    <m/>
    <m/>
    <x v="37"/>
    <x v="38"/>
    <n v="0"/>
    <n v="0"/>
    <n v="11"/>
    <n v="11"/>
    <n v="11"/>
    <n v="11"/>
  </r>
  <r>
    <m/>
    <m/>
    <x v="38"/>
    <x v="39"/>
    <n v="0"/>
    <n v="0"/>
    <n v="2"/>
    <n v="2"/>
    <n v="2"/>
    <n v="2"/>
  </r>
  <r>
    <m/>
    <m/>
    <x v="39"/>
    <x v="40"/>
    <n v="0"/>
    <n v="0"/>
    <n v="9"/>
    <n v="9"/>
    <n v="9"/>
    <n v="9"/>
  </r>
  <r>
    <m/>
    <m/>
    <x v="40"/>
    <x v="41"/>
    <n v="0"/>
    <n v="0"/>
    <n v="2"/>
    <n v="2"/>
    <n v="2"/>
    <n v="2"/>
  </r>
  <r>
    <m/>
    <m/>
    <x v="41"/>
    <x v="42"/>
    <n v="0"/>
    <n v="0"/>
    <n v="266"/>
    <n v="266"/>
    <n v="266"/>
    <n v="266"/>
  </r>
  <r>
    <m/>
    <m/>
    <x v="42"/>
    <x v="43"/>
    <n v="0"/>
    <n v="0"/>
    <n v="2"/>
    <n v="2"/>
    <n v="2"/>
    <n v="2"/>
  </r>
  <r>
    <m/>
    <m/>
    <x v="43"/>
    <x v="44"/>
    <n v="0"/>
    <n v="0"/>
    <n v="1"/>
    <n v="1"/>
    <n v="1"/>
    <n v="1"/>
  </r>
  <r>
    <m/>
    <m/>
    <x v="44"/>
    <x v="45"/>
    <n v="0"/>
    <n v="0"/>
    <n v="13"/>
    <n v="13"/>
    <n v="13"/>
    <n v="13"/>
  </r>
  <r>
    <m/>
    <m/>
    <x v="45"/>
    <x v="46"/>
    <n v="0"/>
    <n v="0"/>
    <n v="2"/>
    <n v="2"/>
    <n v="2"/>
    <n v="2"/>
  </r>
  <r>
    <m/>
    <m/>
    <x v="46"/>
    <x v="47"/>
    <n v="0"/>
    <n v="0"/>
    <n v="20"/>
    <n v="20"/>
    <n v="20"/>
    <n v="20"/>
  </r>
  <r>
    <m/>
    <m/>
    <x v="47"/>
    <x v="48"/>
    <n v="0"/>
    <n v="0"/>
    <n v="1"/>
    <n v="1"/>
    <n v="1"/>
    <n v="1"/>
  </r>
  <r>
    <m/>
    <m/>
    <x v="48"/>
    <x v="49"/>
    <n v="0"/>
    <n v="0"/>
    <n v="24"/>
    <n v="24"/>
    <n v="24"/>
    <n v="24"/>
  </r>
  <r>
    <m/>
    <m/>
    <x v="49"/>
    <x v="50"/>
    <n v="0"/>
    <n v="0"/>
    <n v="3"/>
    <n v="3"/>
    <n v="3"/>
    <n v="3"/>
  </r>
  <r>
    <m/>
    <m/>
    <x v="50"/>
    <x v="51"/>
    <n v="0"/>
    <n v="0"/>
    <n v="1"/>
    <n v="1"/>
    <n v="1"/>
    <n v="1"/>
  </r>
  <r>
    <m/>
    <m/>
    <x v="51"/>
    <x v="52"/>
    <n v="0"/>
    <n v="0"/>
    <n v="35"/>
    <n v="35"/>
    <n v="35"/>
    <n v="35"/>
  </r>
  <r>
    <m/>
    <m/>
    <x v="52"/>
    <x v="53"/>
    <n v="0"/>
    <n v="0"/>
    <n v="25"/>
    <n v="25"/>
    <n v="25"/>
    <n v="25"/>
  </r>
  <r>
    <m/>
    <m/>
    <x v="53"/>
    <x v="54"/>
    <n v="0"/>
    <n v="0"/>
    <n v="104"/>
    <n v="104"/>
    <n v="104"/>
    <n v="104"/>
  </r>
  <r>
    <m/>
    <m/>
    <x v="54"/>
    <x v="55"/>
    <n v="0"/>
    <n v="0"/>
    <n v="2"/>
    <n v="2"/>
    <n v="2"/>
    <n v="2"/>
  </r>
  <r>
    <m/>
    <m/>
    <x v="55"/>
    <x v="56"/>
    <n v="0"/>
    <n v="0"/>
    <n v="73"/>
    <n v="73"/>
    <n v="73"/>
    <n v="73"/>
  </r>
  <r>
    <m/>
    <m/>
    <x v="56"/>
    <x v="57"/>
    <n v="0"/>
    <n v="0"/>
    <n v="17"/>
    <n v="17"/>
    <n v="17"/>
    <n v="17"/>
  </r>
  <r>
    <m/>
    <m/>
    <x v="57"/>
    <x v="58"/>
    <n v="0"/>
    <n v="0"/>
    <n v="96"/>
    <n v="96"/>
    <n v="96"/>
    <n v="96"/>
  </r>
  <r>
    <m/>
    <m/>
    <x v="58"/>
    <x v="59"/>
    <n v="0"/>
    <n v="0"/>
    <n v="23"/>
    <n v="23"/>
    <n v="23"/>
    <n v="23"/>
  </r>
  <r>
    <m/>
    <m/>
    <x v="59"/>
    <x v="60"/>
    <n v="0"/>
    <n v="0"/>
    <n v="2"/>
    <n v="2"/>
    <n v="2"/>
    <n v="2"/>
  </r>
  <r>
    <m/>
    <m/>
    <x v="60"/>
    <x v="61"/>
    <n v="0"/>
    <n v="0"/>
    <n v="14"/>
    <n v="14"/>
    <n v="14"/>
    <n v="14"/>
  </r>
  <r>
    <m/>
    <m/>
    <x v="61"/>
    <x v="62"/>
    <n v="0"/>
    <n v="0"/>
    <n v="6"/>
    <n v="6"/>
    <n v="6"/>
    <n v="6"/>
  </r>
  <r>
    <m/>
    <m/>
    <x v="62"/>
    <x v="63"/>
    <n v="0"/>
    <n v="0"/>
    <n v="3"/>
    <n v="3"/>
    <n v="3"/>
    <n v="3"/>
  </r>
  <r>
    <m/>
    <m/>
    <x v="63"/>
    <x v="64"/>
    <n v="0"/>
    <n v="0"/>
    <n v="54"/>
    <n v="54"/>
    <n v="54"/>
    <n v="54"/>
  </r>
  <r>
    <m/>
    <m/>
    <x v="64"/>
    <x v="65"/>
    <n v="0"/>
    <n v="0"/>
    <n v="2"/>
    <n v="2"/>
    <n v="2"/>
    <n v="2"/>
  </r>
  <r>
    <m/>
    <m/>
    <x v="65"/>
    <x v="66"/>
    <n v="0"/>
    <n v="0"/>
    <n v="14"/>
    <n v="14"/>
    <n v="14"/>
    <n v="14"/>
  </r>
  <r>
    <m/>
    <m/>
    <x v="66"/>
    <x v="67"/>
    <n v="0"/>
    <n v="0"/>
    <n v="6"/>
    <n v="6"/>
    <n v="6"/>
    <n v="6"/>
  </r>
  <r>
    <m/>
    <m/>
    <x v="67"/>
    <x v="68"/>
    <n v="0"/>
    <n v="0"/>
    <n v="6"/>
    <n v="6"/>
    <n v="6"/>
    <n v="6"/>
  </r>
  <r>
    <m/>
    <m/>
    <x v="68"/>
    <x v="69"/>
    <n v="0"/>
    <n v="0"/>
    <n v="2"/>
    <n v="2"/>
    <n v="2"/>
    <n v="2"/>
  </r>
  <r>
    <m/>
    <m/>
    <x v="69"/>
    <x v="70"/>
    <n v="0"/>
    <n v="0"/>
    <n v="4"/>
    <n v="4"/>
    <n v="4"/>
    <n v="4"/>
  </r>
  <r>
    <m/>
    <m/>
    <x v="70"/>
    <x v="71"/>
    <n v="0"/>
    <n v="0"/>
    <n v="4"/>
    <n v="4"/>
    <n v="4"/>
    <n v="4"/>
  </r>
  <r>
    <m/>
    <m/>
    <x v="71"/>
    <x v="72"/>
    <n v="0"/>
    <n v="0"/>
    <n v="59"/>
    <n v="59"/>
    <n v="59"/>
    <n v="59"/>
  </r>
  <r>
    <m/>
    <m/>
    <x v="72"/>
    <x v="73"/>
    <n v="0"/>
    <n v="0"/>
    <n v="460"/>
    <n v="460"/>
    <n v="460"/>
    <n v="460"/>
  </r>
  <r>
    <m/>
    <m/>
    <x v="73"/>
    <x v="74"/>
    <n v="0"/>
    <n v="0"/>
    <n v="11"/>
    <n v="11"/>
    <n v="11"/>
    <n v="11"/>
  </r>
  <r>
    <m/>
    <m/>
    <x v="74"/>
    <x v="75"/>
    <n v="0"/>
    <n v="0"/>
    <n v="6"/>
    <n v="6"/>
    <n v="6"/>
    <n v="6"/>
  </r>
  <r>
    <m/>
    <m/>
    <x v="75"/>
    <x v="76"/>
    <n v="0"/>
    <n v="0"/>
    <n v="11"/>
    <n v="11"/>
    <n v="11"/>
    <n v="11"/>
  </r>
  <r>
    <m/>
    <m/>
    <x v="76"/>
    <x v="77"/>
    <n v="0"/>
    <n v="0"/>
    <n v="15"/>
    <n v="15"/>
    <n v="15"/>
    <n v="15"/>
  </r>
  <r>
    <m/>
    <m/>
    <x v="77"/>
    <x v="78"/>
    <n v="0"/>
    <n v="0"/>
    <n v="1"/>
    <n v="1"/>
    <n v="1"/>
    <n v="1"/>
  </r>
  <r>
    <m/>
    <m/>
    <x v="78"/>
    <x v="79"/>
    <n v="0"/>
    <n v="0"/>
    <n v="2"/>
    <n v="2"/>
    <n v="2"/>
    <n v="2"/>
  </r>
  <r>
    <m/>
    <m/>
    <x v="79"/>
    <x v="80"/>
    <n v="0"/>
    <n v="0"/>
    <n v="4"/>
    <n v="4"/>
    <n v="4"/>
    <n v="4"/>
  </r>
  <r>
    <m/>
    <m/>
    <x v="80"/>
    <x v="81"/>
    <n v="0"/>
    <n v="0"/>
    <n v="1"/>
    <n v="1"/>
    <n v="1"/>
    <n v="1"/>
  </r>
  <r>
    <m/>
    <m/>
    <x v="81"/>
    <x v="82"/>
    <n v="0"/>
    <n v="0"/>
    <n v="14"/>
    <n v="14"/>
    <n v="14"/>
    <n v="14"/>
  </r>
  <r>
    <m/>
    <m/>
    <x v="82"/>
    <x v="83"/>
    <n v="0"/>
    <n v="0"/>
    <n v="1"/>
    <n v="1"/>
    <n v="1"/>
    <n v="1"/>
  </r>
  <r>
    <m/>
    <m/>
    <x v="83"/>
    <x v="84"/>
    <n v="0"/>
    <n v="0"/>
    <n v="1"/>
    <n v="1"/>
    <n v="1"/>
    <n v="1"/>
  </r>
  <r>
    <m/>
    <m/>
    <x v="84"/>
    <x v="85"/>
    <n v="0"/>
    <n v="0"/>
    <n v="1"/>
    <n v="1"/>
    <n v="1"/>
    <n v="1"/>
  </r>
  <r>
    <m/>
    <m/>
    <x v="85"/>
    <x v="86"/>
    <n v="0"/>
    <n v="0"/>
    <n v="21"/>
    <n v="21"/>
    <n v="21"/>
    <n v="21"/>
  </r>
  <r>
    <m/>
    <m/>
    <x v="86"/>
    <x v="87"/>
    <n v="0"/>
    <n v="0"/>
    <n v="14"/>
    <n v="14"/>
    <n v="14"/>
    <n v="14"/>
  </r>
  <r>
    <m/>
    <m/>
    <x v="87"/>
    <x v="88"/>
    <n v="0"/>
    <n v="0"/>
    <n v="49"/>
    <n v="49"/>
    <n v="49"/>
    <n v="49"/>
  </r>
  <r>
    <m/>
    <m/>
    <x v="88"/>
    <x v="89"/>
    <n v="0"/>
    <n v="0"/>
    <n v="5"/>
    <n v="5"/>
    <n v="5"/>
    <n v="5"/>
  </r>
  <r>
    <m/>
    <m/>
    <x v="89"/>
    <x v="90"/>
    <n v="0"/>
    <n v="0"/>
    <n v="5"/>
    <n v="5"/>
    <n v="5"/>
    <n v="5"/>
  </r>
  <r>
    <m/>
    <m/>
    <x v="90"/>
    <x v="91"/>
    <n v="0"/>
    <n v="0"/>
    <n v="2"/>
    <n v="2"/>
    <n v="2"/>
    <n v="2"/>
  </r>
  <r>
    <m/>
    <m/>
    <x v="91"/>
    <x v="92"/>
    <n v="0"/>
    <n v="0"/>
    <n v="20"/>
    <n v="20"/>
    <n v="20"/>
    <n v="20"/>
  </r>
  <r>
    <m/>
    <m/>
    <x v="92"/>
    <x v="93"/>
    <n v="0"/>
    <n v="0"/>
    <n v="9"/>
    <n v="9"/>
    <n v="9"/>
    <n v="9"/>
  </r>
  <r>
    <m/>
    <m/>
    <x v="93"/>
    <x v="94"/>
    <n v="0"/>
    <n v="0"/>
    <n v="3"/>
    <n v="3"/>
    <n v="3"/>
    <n v="3"/>
  </r>
  <r>
    <m/>
    <m/>
    <x v="94"/>
    <x v="95"/>
    <n v="0"/>
    <n v="0"/>
    <n v="5"/>
    <n v="5"/>
    <n v="5"/>
    <n v="5"/>
  </r>
  <r>
    <m/>
    <m/>
    <x v="95"/>
    <x v="96"/>
    <n v="0"/>
    <n v="0"/>
    <n v="1"/>
    <n v="1"/>
    <n v="1"/>
    <n v="1"/>
  </r>
  <r>
    <m/>
    <m/>
    <x v="96"/>
    <x v="97"/>
    <n v="0"/>
    <n v="0"/>
    <n v="12"/>
    <n v="12"/>
    <n v="12"/>
    <n v="12"/>
  </r>
  <r>
    <m/>
    <m/>
    <x v="97"/>
    <x v="98"/>
    <n v="0"/>
    <n v="0"/>
    <n v="32"/>
    <n v="32"/>
    <n v="32"/>
    <n v="32"/>
  </r>
  <r>
    <m/>
    <m/>
    <x v="98"/>
    <x v="99"/>
    <n v="0"/>
    <n v="0"/>
    <n v="90"/>
    <n v="90"/>
    <n v="90"/>
    <n v="90"/>
  </r>
  <r>
    <m/>
    <m/>
    <x v="99"/>
    <x v="100"/>
    <n v="0"/>
    <n v="0"/>
    <n v="60"/>
    <n v="60"/>
    <n v="60"/>
    <n v="60"/>
  </r>
  <r>
    <m/>
    <m/>
    <x v="100"/>
    <x v="101"/>
    <n v="0"/>
    <n v="0"/>
    <n v="2"/>
    <n v="2"/>
    <n v="2"/>
    <n v="2"/>
  </r>
  <r>
    <m/>
    <m/>
    <x v="101"/>
    <x v="102"/>
    <n v="0"/>
    <n v="0"/>
    <n v="2"/>
    <n v="2"/>
    <n v="2"/>
    <n v="2"/>
  </r>
  <r>
    <m/>
    <m/>
    <x v="102"/>
    <x v="103"/>
    <n v="0"/>
    <n v="0"/>
    <n v="4"/>
    <n v="4"/>
    <n v="4"/>
    <n v="4"/>
  </r>
  <r>
    <m/>
    <m/>
    <x v="103"/>
    <x v="104"/>
    <n v="0"/>
    <n v="0"/>
    <n v="2"/>
    <n v="2"/>
    <n v="2"/>
    <n v="2"/>
  </r>
  <r>
    <m/>
    <m/>
    <x v="104"/>
    <x v="105"/>
    <n v="0"/>
    <n v="0"/>
    <n v="1"/>
    <n v="1"/>
    <n v="1"/>
    <n v="1"/>
  </r>
  <r>
    <m/>
    <m/>
    <x v="105"/>
    <x v="106"/>
    <n v="0"/>
    <n v="0"/>
    <n v="3"/>
    <n v="3"/>
    <n v="3"/>
    <n v="3"/>
  </r>
  <r>
    <m/>
    <m/>
    <x v="106"/>
    <x v="107"/>
    <n v="0"/>
    <n v="0"/>
    <n v="3"/>
    <n v="3"/>
    <n v="3"/>
    <n v="3"/>
  </r>
  <r>
    <m/>
    <m/>
    <x v="107"/>
    <x v="108"/>
    <n v="0"/>
    <n v="0"/>
    <n v="6"/>
    <n v="6"/>
    <n v="6"/>
    <n v="6"/>
  </r>
  <r>
    <m/>
    <m/>
    <x v="108"/>
    <x v="109"/>
    <n v="0"/>
    <n v="0"/>
    <n v="10"/>
    <n v="10"/>
    <n v="10"/>
    <n v="10"/>
  </r>
  <r>
    <m/>
    <m/>
    <x v="109"/>
    <x v="110"/>
    <n v="0"/>
    <n v="0"/>
    <n v="3"/>
    <n v="3"/>
    <n v="3"/>
    <n v="3"/>
  </r>
  <r>
    <m/>
    <m/>
    <x v="110"/>
    <x v="111"/>
    <n v="0"/>
    <n v="0"/>
    <n v="7"/>
    <n v="7"/>
    <n v="7"/>
    <n v="7"/>
  </r>
  <r>
    <m/>
    <m/>
    <x v="111"/>
    <x v="112"/>
    <n v="0"/>
    <n v="0"/>
    <n v="20"/>
    <n v="20"/>
    <n v="20"/>
    <n v="20"/>
  </r>
  <r>
    <m/>
    <m/>
    <x v="112"/>
    <x v="113"/>
    <n v="0"/>
    <n v="0"/>
    <n v="672"/>
    <n v="672"/>
    <n v="672"/>
    <n v="672"/>
  </r>
  <r>
    <m/>
    <m/>
    <x v="113"/>
    <x v="114"/>
    <n v="0"/>
    <n v="0"/>
    <n v="14"/>
    <n v="14"/>
    <n v="14"/>
    <n v="14"/>
  </r>
  <r>
    <m/>
    <m/>
    <x v="114"/>
    <x v="115"/>
    <n v="0"/>
    <n v="0"/>
    <n v="30"/>
    <n v="30"/>
    <n v="30"/>
    <n v="30"/>
  </r>
  <r>
    <m/>
    <m/>
    <x v="115"/>
    <x v="116"/>
    <n v="0"/>
    <n v="0"/>
    <n v="128"/>
    <n v="128"/>
    <n v="128"/>
    <n v="128"/>
  </r>
  <r>
    <m/>
    <m/>
    <x v="116"/>
    <x v="117"/>
    <n v="0"/>
    <n v="0"/>
    <n v="24"/>
    <n v="24"/>
    <n v="24"/>
    <n v="24"/>
  </r>
  <r>
    <m/>
    <m/>
    <x v="117"/>
    <x v="118"/>
    <n v="0"/>
    <n v="0"/>
    <n v="18"/>
    <n v="18"/>
    <n v="18"/>
    <n v="18"/>
  </r>
  <r>
    <m/>
    <m/>
    <x v="118"/>
    <x v="119"/>
    <n v="0"/>
    <n v="0"/>
    <n v="6"/>
    <n v="6"/>
    <n v="6"/>
    <n v="6"/>
  </r>
  <r>
    <m/>
    <m/>
    <x v="119"/>
    <x v="120"/>
    <n v="0"/>
    <n v="0"/>
    <n v="6"/>
    <n v="6"/>
    <n v="6"/>
    <n v="6"/>
  </r>
  <r>
    <m/>
    <m/>
    <x v="120"/>
    <x v="121"/>
    <n v="0"/>
    <n v="0"/>
    <n v="74"/>
    <n v="74"/>
    <n v="74"/>
    <n v="74"/>
  </r>
  <r>
    <m/>
    <m/>
    <x v="121"/>
    <x v="122"/>
    <n v="0"/>
    <n v="0"/>
    <n v="3"/>
    <n v="3"/>
    <n v="3"/>
    <n v="3"/>
  </r>
  <r>
    <m/>
    <m/>
    <x v="122"/>
    <x v="123"/>
    <n v="0"/>
    <n v="0"/>
    <n v="5"/>
    <n v="5"/>
    <n v="5"/>
    <n v="5"/>
  </r>
  <r>
    <m/>
    <m/>
    <x v="123"/>
    <x v="124"/>
    <n v="0"/>
    <n v="0"/>
    <n v="1"/>
    <n v="1"/>
    <n v="1"/>
    <n v="1"/>
  </r>
  <r>
    <m/>
    <m/>
    <x v="124"/>
    <x v="125"/>
    <n v="0"/>
    <n v="0"/>
    <n v="2"/>
    <n v="2"/>
    <n v="2"/>
    <n v="2"/>
  </r>
  <r>
    <m/>
    <m/>
    <x v="125"/>
    <x v="126"/>
    <n v="0"/>
    <n v="0"/>
    <n v="2"/>
    <n v="2"/>
    <n v="2"/>
    <n v="2"/>
  </r>
  <r>
    <m/>
    <m/>
    <x v="126"/>
    <x v="127"/>
    <n v="0"/>
    <n v="0"/>
    <n v="4"/>
    <n v="4"/>
    <n v="4"/>
    <n v="4"/>
  </r>
  <r>
    <m/>
    <m/>
    <x v="127"/>
    <x v="128"/>
    <n v="0"/>
    <n v="0"/>
    <n v="2"/>
    <n v="2"/>
    <n v="2"/>
    <n v="2"/>
  </r>
  <r>
    <m/>
    <m/>
    <x v="128"/>
    <x v="129"/>
    <n v="0"/>
    <n v="0"/>
    <n v="2"/>
    <n v="2"/>
    <n v="2"/>
    <n v="2"/>
  </r>
  <r>
    <m/>
    <m/>
    <x v="129"/>
    <x v="130"/>
    <n v="0"/>
    <n v="0"/>
    <n v="4"/>
    <n v="4"/>
    <n v="4"/>
    <n v="4"/>
  </r>
  <r>
    <m/>
    <m/>
    <x v="130"/>
    <x v="131"/>
    <n v="0"/>
    <n v="0"/>
    <n v="7"/>
    <n v="7"/>
    <n v="7"/>
    <n v="7"/>
  </r>
  <r>
    <m/>
    <m/>
    <x v="131"/>
    <x v="132"/>
    <n v="0"/>
    <n v="0"/>
    <n v="12"/>
    <n v="12"/>
    <n v="12"/>
    <n v="12"/>
  </r>
  <r>
    <m/>
    <m/>
    <x v="132"/>
    <x v="133"/>
    <n v="0"/>
    <n v="0"/>
    <n v="48"/>
    <n v="48"/>
    <n v="48"/>
    <n v="48"/>
  </r>
  <r>
    <m/>
    <m/>
    <x v="133"/>
    <x v="134"/>
    <n v="0"/>
    <n v="0"/>
    <n v="2"/>
    <n v="2"/>
    <n v="2"/>
    <n v="2"/>
  </r>
  <r>
    <m/>
    <m/>
    <x v="134"/>
    <x v="135"/>
    <n v="0"/>
    <n v="0"/>
    <n v="3"/>
    <n v="3"/>
    <n v="3"/>
    <n v="3"/>
  </r>
  <r>
    <m/>
    <m/>
    <x v="135"/>
    <x v="136"/>
    <n v="0"/>
    <n v="0"/>
    <n v="5"/>
    <n v="5"/>
    <n v="5"/>
    <n v="5"/>
  </r>
  <r>
    <m/>
    <m/>
    <x v="136"/>
    <x v="137"/>
    <n v="0"/>
    <n v="0"/>
    <n v="23"/>
    <n v="23"/>
    <n v="23"/>
    <n v="23"/>
  </r>
  <r>
    <m/>
    <m/>
    <x v="137"/>
    <x v="138"/>
    <n v="0"/>
    <n v="0"/>
    <n v="6"/>
    <n v="6"/>
    <n v="6"/>
    <n v="6"/>
  </r>
  <r>
    <m/>
    <m/>
    <x v="138"/>
    <x v="139"/>
    <n v="0"/>
    <n v="0"/>
    <n v="5"/>
    <n v="5"/>
    <n v="5"/>
    <n v="5"/>
  </r>
  <r>
    <m/>
    <m/>
    <x v="139"/>
    <x v="140"/>
    <n v="0"/>
    <n v="0"/>
    <n v="1"/>
    <n v="1"/>
    <n v="1"/>
    <n v="1"/>
  </r>
  <r>
    <m/>
    <m/>
    <x v="140"/>
    <x v="141"/>
    <n v="0"/>
    <n v="0"/>
    <n v="5"/>
    <n v="5"/>
    <n v="5"/>
    <n v="5"/>
  </r>
  <r>
    <m/>
    <m/>
    <x v="141"/>
    <x v="142"/>
    <n v="0"/>
    <n v="0"/>
    <n v="17"/>
    <n v="17"/>
    <n v="17"/>
    <n v="17"/>
  </r>
  <r>
    <m/>
    <m/>
    <x v="142"/>
    <x v="143"/>
    <n v="0"/>
    <n v="0"/>
    <n v="24"/>
    <n v="24"/>
    <n v="24"/>
    <n v="24"/>
  </r>
  <r>
    <m/>
    <m/>
    <x v="143"/>
    <x v="144"/>
    <n v="0"/>
    <n v="0"/>
    <n v="2"/>
    <n v="2"/>
    <n v="2"/>
    <n v="2"/>
  </r>
  <r>
    <m/>
    <m/>
    <x v="144"/>
    <x v="145"/>
    <n v="0"/>
    <n v="0"/>
    <n v="2"/>
    <n v="2"/>
    <n v="2"/>
    <n v="2"/>
  </r>
  <r>
    <m/>
    <m/>
    <x v="145"/>
    <x v="146"/>
    <n v="0"/>
    <n v="0"/>
    <n v="18"/>
    <n v="18"/>
    <n v="18"/>
    <n v="18"/>
  </r>
  <r>
    <m/>
    <m/>
    <x v="146"/>
    <x v="147"/>
    <n v="0"/>
    <n v="0"/>
    <n v="5"/>
    <n v="5"/>
    <n v="5"/>
    <n v="5"/>
  </r>
  <r>
    <m/>
    <m/>
    <x v="147"/>
    <x v="148"/>
    <n v="0"/>
    <n v="0"/>
    <n v="2"/>
    <n v="2"/>
    <n v="2"/>
    <n v="2"/>
  </r>
  <r>
    <m/>
    <m/>
    <x v="148"/>
    <x v="149"/>
    <n v="0"/>
    <n v="0"/>
    <n v="1"/>
    <n v="1"/>
    <n v="1"/>
    <n v="1"/>
  </r>
  <r>
    <m/>
    <m/>
    <x v="149"/>
    <x v="150"/>
    <n v="0"/>
    <n v="0"/>
    <n v="5"/>
    <n v="5"/>
    <n v="5"/>
    <n v="5"/>
  </r>
  <r>
    <m/>
    <m/>
    <x v="150"/>
    <x v="151"/>
    <n v="0"/>
    <n v="0"/>
    <n v="8"/>
    <n v="8"/>
    <n v="8"/>
    <n v="8"/>
  </r>
  <r>
    <m/>
    <m/>
    <x v="151"/>
    <x v="152"/>
    <n v="0"/>
    <n v="0"/>
    <n v="9"/>
    <n v="9"/>
    <n v="9"/>
    <n v="9"/>
  </r>
  <r>
    <m/>
    <m/>
    <x v="152"/>
    <x v="153"/>
    <n v="0"/>
    <n v="0"/>
    <n v="1"/>
    <n v="1"/>
    <n v="1"/>
    <n v="1"/>
  </r>
  <r>
    <m/>
    <m/>
    <x v="153"/>
    <x v="154"/>
    <n v="0"/>
    <n v="0"/>
    <n v="1"/>
    <n v="1"/>
    <n v="1"/>
    <n v="1"/>
  </r>
  <r>
    <m/>
    <m/>
    <x v="154"/>
    <x v="155"/>
    <n v="0"/>
    <n v="0"/>
    <n v="7"/>
    <n v="7"/>
    <n v="7"/>
    <n v="7"/>
  </r>
  <r>
    <m/>
    <m/>
    <x v="155"/>
    <x v="156"/>
    <n v="0"/>
    <n v="0"/>
    <n v="2"/>
    <n v="2"/>
    <n v="2"/>
    <n v="2"/>
  </r>
  <r>
    <m/>
    <m/>
    <x v="156"/>
    <x v="157"/>
    <n v="0"/>
    <n v="0"/>
    <n v="84"/>
    <n v="84"/>
    <n v="84"/>
    <n v="84"/>
  </r>
  <r>
    <m/>
    <m/>
    <x v="157"/>
    <x v="158"/>
    <n v="0"/>
    <n v="0"/>
    <n v="4"/>
    <n v="4"/>
    <n v="4"/>
    <n v="4"/>
  </r>
  <r>
    <m/>
    <m/>
    <x v="158"/>
    <x v="159"/>
    <n v="0"/>
    <n v="0"/>
    <n v="89"/>
    <n v="89"/>
    <n v="89"/>
    <n v="89"/>
  </r>
  <r>
    <m/>
    <m/>
    <x v="159"/>
    <x v="160"/>
    <n v="0"/>
    <n v="0"/>
    <n v="1"/>
    <n v="1"/>
    <n v="1"/>
    <n v="1"/>
  </r>
  <r>
    <m/>
    <m/>
    <x v="160"/>
    <x v="161"/>
    <n v="0"/>
    <n v="0"/>
    <n v="2"/>
    <n v="2"/>
    <n v="2"/>
    <n v="2"/>
  </r>
  <r>
    <m/>
    <m/>
    <x v="161"/>
    <x v="162"/>
    <n v="0"/>
    <n v="0"/>
    <n v="7"/>
    <n v="7"/>
    <n v="7"/>
    <n v="7"/>
  </r>
  <r>
    <m/>
    <m/>
    <x v="162"/>
    <x v="163"/>
    <n v="0"/>
    <n v="0"/>
    <n v="1"/>
    <n v="1"/>
    <n v="1"/>
    <n v="1"/>
  </r>
  <r>
    <m/>
    <m/>
    <x v="163"/>
    <x v="164"/>
    <n v="0"/>
    <n v="0"/>
    <n v="6"/>
    <n v="6"/>
    <n v="6"/>
    <n v="6"/>
  </r>
  <r>
    <m/>
    <m/>
    <x v="164"/>
    <x v="165"/>
    <n v="0"/>
    <n v="0"/>
    <n v="1"/>
    <n v="1"/>
    <n v="1"/>
    <n v="1"/>
  </r>
  <r>
    <m/>
    <m/>
    <x v="165"/>
    <x v="166"/>
    <n v="0"/>
    <n v="0"/>
    <n v="2"/>
    <n v="2"/>
    <n v="2"/>
    <n v="2"/>
  </r>
  <r>
    <m/>
    <m/>
    <x v="166"/>
    <x v="167"/>
    <n v="0"/>
    <n v="0"/>
    <n v="2"/>
    <n v="2"/>
    <n v="2"/>
    <n v="2"/>
  </r>
  <r>
    <m/>
    <m/>
    <x v="167"/>
    <x v="168"/>
    <n v="0"/>
    <n v="0"/>
    <n v="1"/>
    <n v="1"/>
    <n v="1"/>
    <n v="1"/>
  </r>
  <r>
    <m/>
    <m/>
    <x v="168"/>
    <x v="169"/>
    <n v="0"/>
    <n v="0"/>
    <n v="1"/>
    <n v="1"/>
    <n v="1"/>
    <n v="1"/>
  </r>
  <r>
    <m/>
    <m/>
    <x v="169"/>
    <x v="170"/>
    <n v="0"/>
    <n v="0"/>
    <n v="2"/>
    <n v="2"/>
    <n v="2"/>
    <n v="2"/>
  </r>
  <r>
    <m/>
    <m/>
    <x v="170"/>
    <x v="171"/>
    <n v="0"/>
    <n v="0"/>
    <n v="3"/>
    <n v="3"/>
    <n v="3"/>
    <n v="3"/>
  </r>
  <r>
    <m/>
    <m/>
    <x v="171"/>
    <x v="172"/>
    <n v="0"/>
    <n v="0"/>
    <n v="1"/>
    <n v="1"/>
    <n v="1"/>
    <n v="1"/>
  </r>
  <r>
    <m/>
    <m/>
    <x v="172"/>
    <x v="173"/>
    <n v="0"/>
    <n v="0"/>
    <n v="1"/>
    <n v="1"/>
    <n v="1"/>
    <n v="1"/>
  </r>
  <r>
    <m/>
    <m/>
    <x v="173"/>
    <x v="174"/>
    <n v="0"/>
    <n v="0"/>
    <n v="3"/>
    <n v="3"/>
    <n v="3"/>
    <n v="3"/>
  </r>
  <r>
    <m/>
    <m/>
    <x v="174"/>
    <x v="175"/>
    <n v="0"/>
    <n v="0"/>
    <n v="1"/>
    <n v="1"/>
    <n v="1"/>
    <n v="1"/>
  </r>
  <r>
    <m/>
    <m/>
    <x v="175"/>
    <x v="176"/>
    <n v="0"/>
    <n v="0"/>
    <n v="1"/>
    <n v="1"/>
    <n v="1"/>
    <n v="1"/>
  </r>
  <r>
    <m/>
    <m/>
    <x v="176"/>
    <x v="177"/>
    <n v="0"/>
    <n v="0"/>
    <n v="2"/>
    <n v="2"/>
    <n v="2"/>
    <n v="2"/>
  </r>
  <r>
    <m/>
    <m/>
    <x v="177"/>
    <x v="178"/>
    <n v="0"/>
    <n v="0"/>
    <n v="2"/>
    <n v="2"/>
    <n v="2"/>
    <n v="2"/>
  </r>
  <r>
    <m/>
    <m/>
    <x v="178"/>
    <x v="179"/>
    <n v="0"/>
    <n v="0"/>
    <n v="2"/>
    <n v="2"/>
    <n v="2"/>
    <n v="2"/>
  </r>
  <r>
    <m/>
    <m/>
    <x v="179"/>
    <x v="180"/>
    <n v="0"/>
    <n v="0"/>
    <n v="6"/>
    <n v="6"/>
    <n v="6"/>
    <n v="6"/>
  </r>
  <r>
    <m/>
    <m/>
    <x v="180"/>
    <x v="181"/>
    <n v="0"/>
    <n v="0"/>
    <n v="1"/>
    <n v="1"/>
    <n v="1"/>
    <n v="1"/>
  </r>
  <r>
    <m/>
    <m/>
    <x v="181"/>
    <x v="182"/>
    <n v="0"/>
    <n v="0"/>
    <n v="1"/>
    <n v="1"/>
    <n v="1"/>
    <n v="1"/>
  </r>
  <r>
    <m/>
    <m/>
    <x v="182"/>
    <x v="183"/>
    <n v="0"/>
    <n v="0"/>
    <n v="52"/>
    <n v="52"/>
    <n v="52"/>
    <n v="52"/>
  </r>
  <r>
    <m/>
    <m/>
    <x v="183"/>
    <x v="184"/>
    <n v="0"/>
    <n v="0"/>
    <n v="3"/>
    <n v="3"/>
    <n v="3"/>
    <n v="3"/>
  </r>
  <r>
    <m/>
    <m/>
    <x v="184"/>
    <x v="185"/>
    <n v="0"/>
    <n v="0"/>
    <n v="1"/>
    <n v="1"/>
    <n v="1"/>
    <n v="1"/>
  </r>
  <r>
    <m/>
    <m/>
    <x v="185"/>
    <x v="186"/>
    <n v="0"/>
    <n v="0"/>
    <n v="2"/>
    <n v="2"/>
    <n v="2"/>
    <n v="2"/>
  </r>
  <r>
    <m/>
    <m/>
    <x v="186"/>
    <x v="187"/>
    <n v="0"/>
    <n v="0"/>
    <n v="1"/>
    <n v="1"/>
    <n v="1"/>
    <n v="1"/>
  </r>
  <r>
    <m/>
    <m/>
    <x v="187"/>
    <x v="188"/>
    <n v="0"/>
    <n v="0"/>
    <n v="1"/>
    <n v="1"/>
    <n v="1"/>
    <n v="1"/>
  </r>
  <r>
    <m/>
    <m/>
    <x v="188"/>
    <x v="189"/>
    <n v="0"/>
    <n v="0"/>
    <n v="1"/>
    <n v="1"/>
    <n v="1"/>
    <n v="1"/>
  </r>
  <r>
    <m/>
    <m/>
    <x v="189"/>
    <x v="190"/>
    <n v="0"/>
    <n v="0"/>
    <n v="10"/>
    <n v="10"/>
    <n v="10"/>
    <n v="10"/>
  </r>
  <r>
    <m/>
    <m/>
    <x v="190"/>
    <x v="191"/>
    <n v="0"/>
    <n v="0"/>
    <n v="7"/>
    <n v="7"/>
    <n v="7"/>
    <n v="7"/>
  </r>
  <r>
    <m/>
    <m/>
    <x v="191"/>
    <x v="192"/>
    <n v="0"/>
    <n v="0"/>
    <n v="4"/>
    <n v="4"/>
    <n v="4"/>
    <n v="4"/>
  </r>
  <r>
    <m/>
    <m/>
    <x v="192"/>
    <x v="193"/>
    <n v="0"/>
    <n v="0"/>
    <n v="7"/>
    <n v="7"/>
    <n v="7"/>
    <n v="7"/>
  </r>
  <r>
    <m/>
    <m/>
    <x v="193"/>
    <x v="194"/>
    <n v="0"/>
    <n v="0"/>
    <n v="157"/>
    <n v="157"/>
    <n v="157"/>
    <n v="157"/>
  </r>
  <r>
    <m/>
    <m/>
    <x v="194"/>
    <x v="195"/>
    <n v="0"/>
    <n v="0"/>
    <n v="12"/>
    <n v="12"/>
    <n v="12"/>
    <n v="12"/>
  </r>
  <r>
    <m/>
    <m/>
    <x v="195"/>
    <x v="196"/>
    <n v="0"/>
    <n v="0"/>
    <n v="69"/>
    <n v="69"/>
    <n v="69"/>
    <n v="69"/>
  </r>
  <r>
    <m/>
    <m/>
    <x v="196"/>
    <x v="197"/>
    <n v="0"/>
    <n v="0"/>
    <n v="22"/>
    <n v="22"/>
    <n v="22"/>
    <n v="22"/>
  </r>
  <r>
    <m/>
    <m/>
    <x v="197"/>
    <x v="198"/>
    <n v="0"/>
    <n v="0"/>
    <n v="43"/>
    <n v="43"/>
    <n v="43"/>
    <n v="43"/>
  </r>
  <r>
    <m/>
    <m/>
    <x v="198"/>
    <x v="199"/>
    <n v="0"/>
    <n v="0"/>
    <n v="1"/>
    <n v="1"/>
    <n v="1"/>
    <n v="1"/>
  </r>
  <r>
    <m/>
    <m/>
    <x v="199"/>
    <x v="200"/>
    <n v="0"/>
    <n v="0"/>
    <n v="21"/>
    <n v="21"/>
    <n v="21"/>
    <n v="21"/>
  </r>
  <r>
    <m/>
    <m/>
    <x v="200"/>
    <x v="201"/>
    <n v="0"/>
    <n v="0"/>
    <n v="3"/>
    <n v="3"/>
    <n v="3"/>
    <n v="3"/>
  </r>
  <r>
    <m/>
    <m/>
    <x v="201"/>
    <x v="202"/>
    <n v="0"/>
    <n v="0"/>
    <n v="24"/>
    <n v="24"/>
    <n v="24"/>
    <n v="24"/>
  </r>
  <r>
    <m/>
    <m/>
    <x v="202"/>
    <x v="203"/>
    <n v="0"/>
    <n v="0"/>
    <n v="10"/>
    <n v="10"/>
    <n v="10"/>
    <n v="10"/>
  </r>
  <r>
    <m/>
    <m/>
    <x v="203"/>
    <x v="204"/>
    <n v="0"/>
    <n v="0"/>
    <n v="1"/>
    <n v="1"/>
    <n v="1"/>
    <n v="1"/>
  </r>
  <r>
    <m/>
    <m/>
    <x v="204"/>
    <x v="205"/>
    <n v="0"/>
    <n v="0"/>
    <n v="1"/>
    <n v="1"/>
    <n v="1"/>
    <n v="1"/>
  </r>
  <r>
    <m/>
    <m/>
    <x v="205"/>
    <x v="206"/>
    <n v="0"/>
    <n v="0"/>
    <n v="2"/>
    <n v="2"/>
    <n v="2"/>
    <n v="2"/>
  </r>
  <r>
    <m/>
    <m/>
    <x v="206"/>
    <x v="207"/>
    <n v="0"/>
    <n v="0"/>
    <n v="1"/>
    <n v="1"/>
    <n v="1"/>
    <n v="1"/>
  </r>
  <r>
    <m/>
    <m/>
    <x v="207"/>
    <x v="208"/>
    <n v="0"/>
    <n v="0"/>
    <n v="2"/>
    <n v="2"/>
    <n v="2"/>
    <n v="2"/>
  </r>
  <r>
    <m/>
    <m/>
    <x v="208"/>
    <x v="209"/>
    <n v="0"/>
    <n v="0"/>
    <n v="1"/>
    <n v="1"/>
    <n v="1"/>
    <n v="1"/>
  </r>
  <r>
    <m/>
    <m/>
    <x v="209"/>
    <x v="210"/>
    <n v="0"/>
    <n v="0"/>
    <n v="1"/>
    <n v="1"/>
    <n v="1"/>
    <n v="1"/>
  </r>
  <r>
    <m/>
    <m/>
    <x v="210"/>
    <x v="211"/>
    <n v="0"/>
    <n v="0"/>
    <n v="2"/>
    <n v="2"/>
    <n v="2"/>
    <n v="2"/>
  </r>
  <r>
    <m/>
    <m/>
    <x v="211"/>
    <x v="212"/>
    <n v="0"/>
    <n v="0"/>
    <n v="1"/>
    <n v="1"/>
    <n v="1"/>
    <n v="1"/>
  </r>
  <r>
    <m/>
    <m/>
    <x v="212"/>
    <x v="213"/>
    <n v="0"/>
    <n v="0"/>
    <n v="38"/>
    <n v="38"/>
    <n v="38"/>
    <n v="38"/>
  </r>
  <r>
    <m/>
    <m/>
    <x v="213"/>
    <x v="214"/>
    <n v="0"/>
    <n v="0"/>
    <n v="15"/>
    <n v="15"/>
    <n v="15"/>
    <n v="15"/>
  </r>
  <r>
    <m/>
    <m/>
    <x v="214"/>
    <x v="215"/>
    <n v="0"/>
    <n v="0"/>
    <n v="15"/>
    <n v="15"/>
    <n v="15"/>
    <n v="15"/>
  </r>
  <r>
    <m/>
    <m/>
    <x v="215"/>
    <x v="216"/>
    <n v="0"/>
    <n v="0"/>
    <n v="61"/>
    <n v="61"/>
    <n v="61"/>
    <n v="61"/>
  </r>
  <r>
    <m/>
    <m/>
    <x v="216"/>
    <x v="217"/>
    <n v="0"/>
    <n v="0"/>
    <n v="2"/>
    <n v="2"/>
    <n v="2"/>
    <n v="2"/>
  </r>
  <r>
    <m/>
    <m/>
    <x v="217"/>
    <x v="218"/>
    <n v="0"/>
    <n v="0"/>
    <n v="1"/>
    <n v="1"/>
    <n v="1"/>
    <n v="1"/>
  </r>
  <r>
    <m/>
    <m/>
    <x v="218"/>
    <x v="219"/>
    <n v="0"/>
    <n v="0"/>
    <n v="5"/>
    <n v="5"/>
    <n v="5"/>
    <n v="5"/>
  </r>
  <r>
    <m/>
    <m/>
    <x v="219"/>
    <x v="220"/>
    <n v="0"/>
    <n v="0"/>
    <n v="4"/>
    <n v="4"/>
    <n v="4"/>
    <n v="4"/>
  </r>
  <r>
    <m/>
    <m/>
    <x v="220"/>
    <x v="221"/>
    <n v="0"/>
    <n v="0"/>
    <n v="3"/>
    <n v="3"/>
    <n v="3"/>
    <n v="3"/>
  </r>
  <r>
    <m/>
    <m/>
    <x v="221"/>
    <x v="222"/>
    <n v="0"/>
    <n v="0"/>
    <n v="2"/>
    <n v="2"/>
    <n v="2"/>
    <n v="2"/>
  </r>
  <r>
    <m/>
    <m/>
    <x v="222"/>
    <x v="223"/>
    <n v="0"/>
    <n v="0"/>
    <n v="3"/>
    <n v="3"/>
    <n v="3"/>
    <n v="3"/>
  </r>
  <r>
    <m/>
    <m/>
    <x v="223"/>
    <x v="224"/>
    <n v="0"/>
    <n v="0"/>
    <n v="3"/>
    <n v="3"/>
    <n v="3"/>
    <n v="3"/>
  </r>
  <r>
    <m/>
    <m/>
    <x v="224"/>
    <x v="225"/>
    <n v="0"/>
    <n v="0"/>
    <n v="1"/>
    <n v="1"/>
    <n v="1"/>
    <n v="1"/>
  </r>
  <r>
    <m/>
    <m/>
    <x v="225"/>
    <x v="226"/>
    <n v="0"/>
    <n v="0"/>
    <n v="5"/>
    <n v="5"/>
    <n v="5"/>
    <n v="5"/>
  </r>
  <r>
    <m/>
    <m/>
    <x v="226"/>
    <x v="227"/>
    <n v="0"/>
    <n v="0"/>
    <n v="2"/>
    <n v="2"/>
    <n v="2"/>
    <n v="2"/>
  </r>
  <r>
    <m/>
    <m/>
    <x v="227"/>
    <x v="228"/>
    <n v="0"/>
    <n v="0"/>
    <n v="1"/>
    <n v="1"/>
    <n v="1"/>
    <n v="1"/>
  </r>
  <r>
    <m/>
    <m/>
    <x v="228"/>
    <x v="229"/>
    <n v="0"/>
    <n v="0"/>
    <n v="11"/>
    <n v="11"/>
    <n v="11"/>
    <n v="11"/>
  </r>
  <r>
    <m/>
    <m/>
    <x v="229"/>
    <x v="230"/>
    <n v="0"/>
    <n v="0"/>
    <n v="4"/>
    <n v="4"/>
    <n v="4"/>
    <n v="4"/>
  </r>
  <r>
    <m/>
    <m/>
    <x v="230"/>
    <x v="231"/>
    <n v="0"/>
    <n v="0"/>
    <n v="1"/>
    <n v="1"/>
    <n v="1"/>
    <n v="1"/>
  </r>
  <r>
    <m/>
    <m/>
    <x v="231"/>
    <x v="232"/>
    <n v="0"/>
    <n v="0"/>
    <n v="1"/>
    <n v="1"/>
    <n v="1"/>
    <n v="1"/>
  </r>
  <r>
    <m/>
    <m/>
    <x v="232"/>
    <x v="233"/>
    <n v="0"/>
    <n v="0"/>
    <n v="1"/>
    <n v="1"/>
    <n v="1"/>
    <n v="1"/>
  </r>
  <r>
    <m/>
    <m/>
    <x v="233"/>
    <x v="234"/>
    <n v="0"/>
    <n v="0"/>
    <n v="1"/>
    <n v="1"/>
    <n v="1"/>
    <n v="1"/>
  </r>
  <r>
    <m/>
    <m/>
    <x v="234"/>
    <x v="235"/>
    <n v="0"/>
    <n v="0"/>
    <n v="1"/>
    <n v="1"/>
    <n v="1"/>
    <n v="1"/>
  </r>
  <r>
    <m/>
    <m/>
    <x v="235"/>
    <x v="236"/>
    <n v="0"/>
    <n v="0"/>
    <n v="2"/>
    <n v="2"/>
    <n v="2"/>
    <n v="2"/>
  </r>
  <r>
    <m/>
    <m/>
    <x v="236"/>
    <x v="237"/>
    <n v="0"/>
    <n v="0"/>
    <n v="1"/>
    <n v="1"/>
    <n v="1"/>
    <n v="1"/>
  </r>
  <r>
    <m/>
    <m/>
    <x v="237"/>
    <x v="238"/>
    <n v="0"/>
    <n v="0"/>
    <n v="2"/>
    <n v="2"/>
    <n v="2"/>
    <n v="2"/>
  </r>
  <r>
    <m/>
    <m/>
    <x v="238"/>
    <x v="239"/>
    <n v="0"/>
    <n v="0"/>
    <n v="2"/>
    <n v="2"/>
    <n v="2"/>
    <n v="2"/>
  </r>
  <r>
    <m/>
    <m/>
    <x v="239"/>
    <x v="240"/>
    <n v="0"/>
    <n v="0"/>
    <n v="2"/>
    <n v="2"/>
    <n v="2"/>
    <n v="2"/>
  </r>
  <r>
    <m/>
    <m/>
    <x v="240"/>
    <x v="241"/>
    <n v="0"/>
    <n v="0"/>
    <n v="1"/>
    <n v="1"/>
    <n v="1"/>
    <n v="1"/>
  </r>
  <r>
    <m/>
    <m/>
    <x v="241"/>
    <x v="242"/>
    <n v="0"/>
    <n v="0"/>
    <n v="1"/>
    <n v="1"/>
    <n v="1"/>
    <n v="1"/>
  </r>
  <r>
    <m/>
    <m/>
    <x v="242"/>
    <x v="243"/>
    <n v="0"/>
    <n v="0"/>
    <n v="1"/>
    <n v="1"/>
    <n v="1"/>
    <n v="1"/>
  </r>
  <r>
    <m/>
    <m/>
    <x v="243"/>
    <x v="244"/>
    <n v="0"/>
    <n v="0"/>
    <n v="1"/>
    <n v="1"/>
    <n v="1"/>
    <n v="1"/>
  </r>
  <r>
    <m/>
    <m/>
    <x v="244"/>
    <x v="245"/>
    <n v="0"/>
    <n v="0"/>
    <n v="1"/>
    <n v="1"/>
    <n v="1"/>
    <n v="1"/>
  </r>
  <r>
    <m/>
    <m/>
    <x v="245"/>
    <x v="246"/>
    <n v="0"/>
    <n v="0"/>
    <n v="1"/>
    <n v="1"/>
    <n v="1"/>
    <n v="1"/>
  </r>
  <r>
    <m/>
    <m/>
    <x v="246"/>
    <x v="247"/>
    <n v="0"/>
    <n v="0"/>
    <n v="1"/>
    <n v="1"/>
    <n v="1"/>
    <n v="1"/>
  </r>
  <r>
    <m/>
    <m/>
    <x v="247"/>
    <x v="248"/>
    <n v="0"/>
    <n v="0"/>
    <n v="1"/>
    <n v="1"/>
    <n v="1"/>
    <n v="1"/>
  </r>
  <r>
    <m/>
    <m/>
    <x v="248"/>
    <x v="249"/>
    <n v="0"/>
    <n v="0"/>
    <n v="1"/>
    <n v="1"/>
    <n v="1"/>
    <n v="1"/>
  </r>
  <r>
    <m/>
    <m/>
    <x v="249"/>
    <x v="250"/>
    <n v="0"/>
    <n v="0"/>
    <n v="1"/>
    <n v="1"/>
    <n v="1"/>
    <n v="1"/>
  </r>
  <r>
    <m/>
    <m/>
    <x v="250"/>
    <x v="251"/>
    <n v="0"/>
    <n v="0"/>
    <n v="3"/>
    <n v="3"/>
    <n v="3"/>
    <n v="3"/>
  </r>
  <r>
    <m/>
    <m/>
    <x v="251"/>
    <x v="252"/>
    <n v="0"/>
    <n v="0"/>
    <n v="1"/>
    <n v="1"/>
    <n v="1"/>
    <n v="1"/>
  </r>
  <r>
    <m/>
    <m/>
    <x v="252"/>
    <x v="253"/>
    <n v="0"/>
    <n v="0"/>
    <n v="4"/>
    <n v="4"/>
    <n v="4"/>
    <n v="4"/>
  </r>
  <r>
    <m/>
    <m/>
    <x v="253"/>
    <x v="254"/>
    <n v="0"/>
    <n v="0"/>
    <n v="1"/>
    <n v="1"/>
    <n v="1"/>
    <n v="1"/>
  </r>
  <r>
    <m/>
    <m/>
    <x v="254"/>
    <x v="255"/>
    <n v="0"/>
    <n v="0"/>
    <n v="1"/>
    <n v="1"/>
    <n v="1"/>
    <n v="1"/>
  </r>
  <r>
    <m/>
    <m/>
    <x v="255"/>
    <x v="256"/>
    <n v="0"/>
    <n v="0"/>
    <n v="1"/>
    <n v="1"/>
    <n v="1"/>
    <n v="1"/>
  </r>
  <r>
    <m/>
    <m/>
    <x v="256"/>
    <x v="257"/>
    <n v="0"/>
    <n v="0"/>
    <n v="2"/>
    <n v="2"/>
    <n v="2"/>
    <n v="2"/>
  </r>
  <r>
    <m/>
    <m/>
    <x v="257"/>
    <x v="258"/>
    <n v="0"/>
    <n v="0"/>
    <n v="1"/>
    <n v="1"/>
    <n v="1"/>
    <n v="1"/>
  </r>
  <r>
    <m/>
    <m/>
    <x v="258"/>
    <x v="259"/>
    <n v="0"/>
    <n v="0"/>
    <n v="2"/>
    <n v="2"/>
    <n v="2"/>
    <n v="2"/>
  </r>
  <r>
    <m/>
    <m/>
    <x v="259"/>
    <x v="260"/>
    <n v="0"/>
    <n v="0"/>
    <n v="1"/>
    <n v="1"/>
    <n v="1"/>
    <n v="1"/>
  </r>
  <r>
    <m/>
    <m/>
    <x v="260"/>
    <x v="261"/>
    <n v="0"/>
    <n v="0"/>
    <n v="1"/>
    <n v="1"/>
    <n v="1"/>
    <n v="1"/>
  </r>
  <r>
    <m/>
    <m/>
    <x v="261"/>
    <x v="262"/>
    <n v="0"/>
    <n v="0"/>
    <n v="1"/>
    <n v="1"/>
    <n v="1"/>
    <n v="1"/>
  </r>
  <r>
    <m/>
    <m/>
    <x v="262"/>
    <x v="263"/>
    <n v="0"/>
    <n v="0"/>
    <n v="1"/>
    <n v="1"/>
    <n v="1"/>
    <n v="1"/>
  </r>
  <r>
    <m/>
    <m/>
    <x v="263"/>
    <x v="264"/>
    <n v="0"/>
    <n v="0"/>
    <n v="1"/>
    <n v="1"/>
    <n v="1"/>
    <n v="1"/>
  </r>
  <r>
    <m/>
    <m/>
    <x v="264"/>
    <x v="265"/>
    <n v="0"/>
    <n v="0"/>
    <n v="1"/>
    <n v="1"/>
    <n v="1"/>
    <n v="1"/>
  </r>
  <r>
    <m/>
    <m/>
    <x v="265"/>
    <x v="266"/>
    <n v="0"/>
    <n v="0"/>
    <n v="1"/>
    <n v="1"/>
    <n v="1"/>
    <n v="1"/>
  </r>
  <r>
    <m/>
    <m/>
    <x v="266"/>
    <x v="267"/>
    <n v="0"/>
    <n v="0"/>
    <n v="1"/>
    <n v="1"/>
    <n v="1"/>
    <n v="1"/>
  </r>
  <r>
    <m/>
    <m/>
    <x v="267"/>
    <x v="268"/>
    <n v="0"/>
    <n v="0"/>
    <n v="1"/>
    <n v="1"/>
    <n v="1"/>
    <n v="1"/>
  </r>
  <r>
    <m/>
    <m/>
    <x v="268"/>
    <x v="269"/>
    <n v="0"/>
    <n v="0"/>
    <n v="1"/>
    <n v="1"/>
    <n v="1"/>
    <n v="1"/>
  </r>
  <r>
    <m/>
    <m/>
    <x v="269"/>
    <x v="270"/>
    <n v="0"/>
    <n v="0"/>
    <n v="1"/>
    <n v="1"/>
    <n v="1"/>
    <n v="1"/>
  </r>
  <r>
    <m/>
    <m/>
    <x v="270"/>
    <x v="271"/>
    <n v="0"/>
    <n v="0"/>
    <n v="2"/>
    <n v="2"/>
    <n v="2"/>
    <n v="2"/>
  </r>
  <r>
    <m/>
    <m/>
    <x v="271"/>
    <x v="272"/>
    <n v="0"/>
    <n v="0"/>
    <n v="1"/>
    <n v="1"/>
    <n v="1"/>
    <n v="1"/>
  </r>
  <r>
    <m/>
    <m/>
    <x v="272"/>
    <x v="273"/>
    <n v="0"/>
    <n v="0"/>
    <n v="1"/>
    <n v="1"/>
    <n v="1"/>
    <n v="1"/>
  </r>
  <r>
    <m/>
    <m/>
    <x v="273"/>
    <x v="274"/>
    <n v="0"/>
    <n v="0"/>
    <n v="1"/>
    <n v="1"/>
    <n v="1"/>
    <n v="1"/>
  </r>
  <r>
    <m/>
    <m/>
    <x v="274"/>
    <x v="275"/>
    <n v="0"/>
    <n v="0"/>
    <n v="2"/>
    <n v="2"/>
    <n v="2"/>
    <n v="2"/>
  </r>
  <r>
    <m/>
    <m/>
    <x v="275"/>
    <x v="276"/>
    <n v="0"/>
    <n v="0"/>
    <n v="1"/>
    <n v="1"/>
    <n v="1"/>
    <n v="1"/>
  </r>
  <r>
    <m/>
    <m/>
    <x v="276"/>
    <x v="277"/>
    <n v="0"/>
    <n v="0"/>
    <n v="1"/>
    <n v="1"/>
    <n v="1"/>
    <n v="1"/>
  </r>
  <r>
    <m/>
    <m/>
    <x v="277"/>
    <x v="278"/>
    <n v="0"/>
    <n v="0"/>
    <n v="1"/>
    <n v="1"/>
    <n v="1"/>
    <n v="1"/>
  </r>
  <r>
    <m/>
    <m/>
    <x v="278"/>
    <x v="279"/>
    <n v="0"/>
    <n v="0"/>
    <n v="1"/>
    <n v="1"/>
    <n v="1"/>
    <n v="1"/>
  </r>
  <r>
    <m/>
    <m/>
    <x v="279"/>
    <x v="280"/>
    <n v="0"/>
    <n v="0"/>
    <n v="2"/>
    <n v="2"/>
    <n v="2"/>
    <n v="2"/>
  </r>
  <r>
    <m/>
    <m/>
    <x v="280"/>
    <x v="281"/>
    <n v="0"/>
    <n v="0"/>
    <n v="1"/>
    <n v="1"/>
    <n v="1"/>
    <n v="1"/>
  </r>
  <r>
    <m/>
    <m/>
    <x v="281"/>
    <x v="282"/>
    <n v="0"/>
    <n v="0"/>
    <n v="1"/>
    <n v="1"/>
    <n v="1"/>
    <n v="1"/>
  </r>
  <r>
    <m/>
    <m/>
    <x v="0"/>
    <x v="0"/>
    <m/>
    <m/>
    <m/>
    <m/>
    <m/>
    <m/>
  </r>
  <r>
    <s v="Kliničko odeljenje za traumatologiju sa ortopedijom"/>
    <m/>
    <x v="0"/>
    <x v="0"/>
    <m/>
    <m/>
    <m/>
    <m/>
    <m/>
    <m/>
  </r>
  <r>
    <m/>
    <m/>
    <x v="282"/>
    <x v="283"/>
    <n v="0"/>
    <n v="0"/>
    <n v="1"/>
    <n v="1"/>
    <n v="1"/>
    <n v="1"/>
  </r>
  <r>
    <m/>
    <m/>
    <x v="283"/>
    <x v="284"/>
    <n v="0"/>
    <n v="0"/>
    <n v="2"/>
    <n v="2"/>
    <n v="2"/>
    <n v="2"/>
  </r>
  <r>
    <m/>
    <m/>
    <x v="284"/>
    <x v="285"/>
    <n v="0"/>
    <n v="0"/>
    <n v="1"/>
    <n v="1"/>
    <n v="1"/>
    <n v="1"/>
  </r>
  <r>
    <m/>
    <m/>
    <x v="285"/>
    <x v="286"/>
    <n v="0"/>
    <n v="0"/>
    <n v="2"/>
    <n v="2"/>
    <n v="2"/>
    <n v="2"/>
  </r>
  <r>
    <m/>
    <m/>
    <x v="286"/>
    <x v="287"/>
    <n v="0"/>
    <n v="0"/>
    <n v="2"/>
    <n v="2"/>
    <n v="2"/>
    <n v="2"/>
  </r>
  <r>
    <m/>
    <m/>
    <x v="287"/>
    <x v="288"/>
    <n v="0"/>
    <n v="0"/>
    <n v="1"/>
    <n v="1"/>
    <n v="1"/>
    <n v="1"/>
  </r>
  <r>
    <m/>
    <m/>
    <x v="288"/>
    <x v="289"/>
    <n v="0"/>
    <n v="0"/>
    <n v="4"/>
    <n v="4"/>
    <n v="4"/>
    <n v="4"/>
  </r>
  <r>
    <m/>
    <m/>
    <x v="289"/>
    <x v="290"/>
    <n v="0"/>
    <n v="0"/>
    <n v="2"/>
    <n v="2"/>
    <n v="2"/>
    <n v="2"/>
  </r>
  <r>
    <m/>
    <m/>
    <x v="290"/>
    <x v="291"/>
    <n v="0"/>
    <n v="0"/>
    <n v="1"/>
    <n v="1"/>
    <n v="1"/>
    <n v="1"/>
  </r>
  <r>
    <m/>
    <m/>
    <x v="291"/>
    <x v="292"/>
    <n v="0"/>
    <n v="0"/>
    <n v="1"/>
    <n v="1"/>
    <n v="1"/>
    <n v="1"/>
  </r>
  <r>
    <m/>
    <m/>
    <x v="292"/>
    <x v="293"/>
    <n v="0"/>
    <n v="0"/>
    <n v="2"/>
    <n v="2"/>
    <n v="2"/>
    <n v="2"/>
  </r>
  <r>
    <m/>
    <m/>
    <x v="293"/>
    <x v="294"/>
    <n v="0"/>
    <n v="0"/>
    <n v="2"/>
    <n v="2"/>
    <n v="2"/>
    <n v="2"/>
  </r>
  <r>
    <m/>
    <m/>
    <x v="294"/>
    <x v="295"/>
    <n v="0"/>
    <n v="0"/>
    <n v="2"/>
    <n v="2"/>
    <n v="2"/>
    <n v="2"/>
  </r>
  <r>
    <m/>
    <m/>
    <x v="295"/>
    <x v="296"/>
    <n v="0"/>
    <n v="0"/>
    <n v="1"/>
    <n v="1"/>
    <n v="1"/>
    <n v="1"/>
  </r>
  <r>
    <m/>
    <m/>
    <x v="296"/>
    <x v="297"/>
    <n v="1"/>
    <n v="1"/>
    <n v="0"/>
    <n v="0"/>
    <n v="1"/>
    <n v="1"/>
  </r>
  <r>
    <m/>
    <m/>
    <x v="297"/>
    <x v="298"/>
    <n v="0"/>
    <n v="0"/>
    <n v="1"/>
    <n v="1"/>
    <n v="1"/>
    <n v="1"/>
  </r>
  <r>
    <m/>
    <m/>
    <x v="298"/>
    <x v="299"/>
    <n v="0"/>
    <n v="0"/>
    <n v="25"/>
    <n v="25"/>
    <n v="25"/>
    <n v="25"/>
  </r>
  <r>
    <m/>
    <m/>
    <x v="299"/>
    <x v="300"/>
    <n v="0"/>
    <n v="0"/>
    <n v="49"/>
    <n v="49"/>
    <n v="49"/>
    <n v="49"/>
  </r>
  <r>
    <m/>
    <m/>
    <x v="300"/>
    <x v="301"/>
    <n v="0"/>
    <n v="0"/>
    <n v="2"/>
    <n v="2"/>
    <n v="2"/>
    <n v="2"/>
  </r>
  <r>
    <m/>
    <m/>
    <x v="301"/>
    <x v="302"/>
    <n v="0"/>
    <n v="0"/>
    <n v="1"/>
    <n v="1"/>
    <n v="1"/>
    <n v="1"/>
  </r>
  <r>
    <m/>
    <m/>
    <x v="302"/>
    <x v="303"/>
    <n v="0"/>
    <n v="0"/>
    <n v="6"/>
    <n v="6"/>
    <n v="6"/>
    <n v="6"/>
  </r>
  <r>
    <m/>
    <m/>
    <x v="303"/>
    <x v="304"/>
    <n v="0"/>
    <n v="0"/>
    <n v="10"/>
    <n v="10"/>
    <n v="10"/>
    <n v="10"/>
  </r>
  <r>
    <m/>
    <m/>
    <x v="304"/>
    <x v="305"/>
    <n v="0"/>
    <n v="0"/>
    <n v="3"/>
    <n v="3"/>
    <n v="3"/>
    <n v="3"/>
  </r>
  <r>
    <m/>
    <m/>
    <x v="305"/>
    <x v="306"/>
    <n v="0"/>
    <n v="0"/>
    <n v="2"/>
    <n v="2"/>
    <n v="2"/>
    <n v="2"/>
  </r>
  <r>
    <m/>
    <m/>
    <x v="306"/>
    <x v="307"/>
    <n v="0"/>
    <n v="0"/>
    <n v="2"/>
    <n v="2"/>
    <n v="2"/>
    <n v="2"/>
  </r>
  <r>
    <m/>
    <m/>
    <x v="307"/>
    <x v="308"/>
    <n v="0"/>
    <n v="0"/>
    <n v="3"/>
    <n v="3"/>
    <n v="3"/>
    <n v="3"/>
  </r>
  <r>
    <m/>
    <m/>
    <x v="308"/>
    <x v="309"/>
    <n v="0"/>
    <n v="0"/>
    <n v="3"/>
    <n v="3"/>
    <n v="3"/>
    <n v="3"/>
  </r>
  <r>
    <m/>
    <m/>
    <x v="309"/>
    <x v="310"/>
    <n v="0"/>
    <n v="0"/>
    <n v="2"/>
    <n v="2"/>
    <n v="2"/>
    <n v="2"/>
  </r>
  <r>
    <m/>
    <m/>
    <x v="310"/>
    <x v="311"/>
    <n v="0"/>
    <n v="0"/>
    <n v="4"/>
    <n v="4"/>
    <n v="4"/>
    <n v="4"/>
  </r>
  <r>
    <m/>
    <m/>
    <x v="311"/>
    <x v="312"/>
    <n v="0"/>
    <n v="0"/>
    <n v="92"/>
    <n v="92"/>
    <n v="92"/>
    <n v="92"/>
  </r>
  <r>
    <m/>
    <m/>
    <x v="312"/>
    <x v="313"/>
    <n v="0"/>
    <n v="0"/>
    <n v="166"/>
    <n v="170"/>
    <n v="166"/>
    <n v="170"/>
  </r>
  <r>
    <m/>
    <m/>
    <x v="313"/>
    <x v="314"/>
    <n v="0"/>
    <n v="0"/>
    <n v="5"/>
    <n v="5"/>
    <n v="5"/>
    <n v="5"/>
  </r>
  <r>
    <m/>
    <m/>
    <x v="314"/>
    <x v="315"/>
    <n v="0"/>
    <n v="0"/>
    <n v="1"/>
    <n v="1"/>
    <n v="1"/>
    <n v="1"/>
  </r>
  <r>
    <m/>
    <m/>
    <x v="315"/>
    <x v="316"/>
    <n v="0"/>
    <n v="0"/>
    <n v="2"/>
    <n v="2"/>
    <n v="2"/>
    <n v="2"/>
  </r>
  <r>
    <m/>
    <m/>
    <x v="316"/>
    <x v="317"/>
    <n v="0"/>
    <n v="0"/>
    <n v="156"/>
    <n v="160"/>
    <n v="156"/>
    <n v="160"/>
  </r>
  <r>
    <m/>
    <m/>
    <x v="317"/>
    <x v="318"/>
    <n v="0"/>
    <n v="0"/>
    <n v="1"/>
    <n v="1"/>
    <n v="1"/>
    <n v="1"/>
  </r>
  <r>
    <m/>
    <m/>
    <x v="318"/>
    <x v="319"/>
    <n v="0"/>
    <n v="0"/>
    <n v="1"/>
    <n v="1"/>
    <n v="1"/>
    <n v="1"/>
  </r>
  <r>
    <m/>
    <m/>
    <x v="319"/>
    <x v="320"/>
    <n v="0"/>
    <n v="0"/>
    <n v="2"/>
    <n v="2"/>
    <n v="2"/>
    <n v="2"/>
  </r>
  <r>
    <m/>
    <m/>
    <x v="320"/>
    <x v="321"/>
    <n v="0"/>
    <n v="0"/>
    <n v="6"/>
    <n v="6"/>
    <n v="6"/>
    <n v="6"/>
  </r>
  <r>
    <m/>
    <m/>
    <x v="321"/>
    <x v="322"/>
    <n v="0"/>
    <n v="0"/>
    <n v="1"/>
    <n v="1"/>
    <n v="1"/>
    <n v="1"/>
  </r>
  <r>
    <m/>
    <m/>
    <x v="322"/>
    <x v="323"/>
    <n v="0"/>
    <n v="0"/>
    <n v="2"/>
    <n v="2"/>
    <n v="2"/>
    <n v="2"/>
  </r>
  <r>
    <m/>
    <m/>
    <x v="323"/>
    <x v="324"/>
    <n v="0"/>
    <n v="0"/>
    <n v="1"/>
    <n v="1"/>
    <n v="1"/>
    <n v="1"/>
  </r>
  <r>
    <m/>
    <m/>
    <x v="324"/>
    <x v="325"/>
    <n v="0"/>
    <n v="0"/>
    <n v="2"/>
    <n v="2"/>
    <n v="2"/>
    <n v="2"/>
  </r>
  <r>
    <m/>
    <m/>
    <x v="325"/>
    <x v="326"/>
    <n v="0"/>
    <n v="0"/>
    <n v="2"/>
    <n v="2"/>
    <n v="2"/>
    <n v="2"/>
  </r>
  <r>
    <m/>
    <m/>
    <x v="326"/>
    <x v="327"/>
    <n v="0"/>
    <n v="0"/>
    <n v="1"/>
    <n v="1"/>
    <n v="1"/>
    <n v="1"/>
  </r>
  <r>
    <m/>
    <m/>
    <x v="327"/>
    <x v="328"/>
    <n v="0"/>
    <n v="0"/>
    <n v="2"/>
    <n v="2"/>
    <n v="2"/>
    <n v="2"/>
  </r>
  <r>
    <m/>
    <m/>
    <x v="328"/>
    <x v="329"/>
    <n v="0"/>
    <n v="0"/>
    <n v="1"/>
    <n v="1"/>
    <n v="1"/>
    <n v="1"/>
  </r>
  <r>
    <m/>
    <m/>
    <x v="329"/>
    <x v="330"/>
    <n v="0"/>
    <n v="0"/>
    <n v="1"/>
    <n v="1"/>
    <n v="1"/>
    <n v="1"/>
  </r>
  <r>
    <m/>
    <m/>
    <x v="330"/>
    <x v="331"/>
    <n v="0"/>
    <n v="0"/>
    <n v="1"/>
    <n v="1"/>
    <n v="1"/>
    <n v="1"/>
  </r>
  <r>
    <m/>
    <m/>
    <x v="331"/>
    <x v="332"/>
    <n v="0"/>
    <n v="0"/>
    <n v="1"/>
    <n v="1"/>
    <n v="1"/>
    <n v="1"/>
  </r>
  <r>
    <m/>
    <m/>
    <x v="332"/>
    <x v="333"/>
    <n v="0"/>
    <n v="0"/>
    <n v="1"/>
    <n v="1"/>
    <n v="1"/>
    <n v="1"/>
  </r>
  <r>
    <m/>
    <m/>
    <x v="333"/>
    <x v="334"/>
    <n v="0"/>
    <n v="0"/>
    <n v="1"/>
    <n v="1"/>
    <n v="1"/>
    <n v="1"/>
  </r>
  <r>
    <m/>
    <m/>
    <x v="0"/>
    <x v="0"/>
    <m/>
    <m/>
    <m/>
    <m/>
    <m/>
    <m/>
  </r>
  <r>
    <s v="Kliničko odeljenje za urologiju"/>
    <m/>
    <x v="0"/>
    <x v="0"/>
    <m/>
    <m/>
    <m/>
    <m/>
    <m/>
    <m/>
  </r>
  <r>
    <m/>
    <m/>
    <x v="334"/>
    <x v="335"/>
    <n v="0"/>
    <n v="0"/>
    <n v="2"/>
    <n v="2"/>
    <n v="2"/>
    <n v="2"/>
  </r>
  <r>
    <m/>
    <m/>
    <x v="335"/>
    <x v="336"/>
    <n v="0"/>
    <n v="0"/>
    <n v="1"/>
    <n v="1"/>
    <n v="1"/>
    <n v="1"/>
  </r>
  <r>
    <m/>
    <m/>
    <x v="336"/>
    <x v="337"/>
    <n v="0"/>
    <n v="0"/>
    <n v="2"/>
    <n v="2"/>
    <n v="2"/>
    <n v="2"/>
  </r>
  <r>
    <m/>
    <m/>
    <x v="337"/>
    <x v="338"/>
    <n v="0"/>
    <n v="0"/>
    <n v="1"/>
    <n v="1"/>
    <n v="1"/>
    <n v="1"/>
  </r>
  <r>
    <m/>
    <m/>
    <x v="41"/>
    <x v="42"/>
    <n v="0"/>
    <n v="0"/>
    <n v="5"/>
    <n v="5"/>
    <n v="5"/>
    <n v="5"/>
  </r>
  <r>
    <m/>
    <m/>
    <x v="98"/>
    <x v="99"/>
    <n v="0"/>
    <n v="0"/>
    <n v="1"/>
    <n v="1"/>
    <n v="1"/>
    <n v="1"/>
  </r>
  <r>
    <m/>
    <m/>
    <x v="108"/>
    <x v="109"/>
    <n v="0"/>
    <n v="0"/>
    <n v="2"/>
    <n v="2"/>
    <n v="2"/>
    <n v="2"/>
  </r>
  <r>
    <m/>
    <m/>
    <x v="118"/>
    <x v="119"/>
    <n v="0"/>
    <n v="0"/>
    <n v="11"/>
    <n v="11"/>
    <n v="11"/>
    <n v="11"/>
  </r>
  <r>
    <m/>
    <m/>
    <x v="338"/>
    <x v="339"/>
    <n v="0"/>
    <n v="0"/>
    <n v="3"/>
    <n v="3"/>
    <n v="3"/>
    <n v="3"/>
  </r>
  <r>
    <m/>
    <m/>
    <x v="119"/>
    <x v="120"/>
    <n v="0"/>
    <n v="0"/>
    <n v="17"/>
    <n v="17"/>
    <n v="17"/>
    <n v="17"/>
  </r>
  <r>
    <m/>
    <m/>
    <x v="339"/>
    <x v="340"/>
    <n v="0"/>
    <n v="0"/>
    <n v="11"/>
    <n v="11"/>
    <n v="11"/>
    <n v="11"/>
  </r>
  <r>
    <m/>
    <m/>
    <x v="340"/>
    <x v="341"/>
    <n v="0"/>
    <n v="0"/>
    <n v="26"/>
    <n v="26"/>
    <n v="26"/>
    <n v="26"/>
  </r>
  <r>
    <m/>
    <m/>
    <x v="341"/>
    <x v="342"/>
    <n v="0"/>
    <n v="0"/>
    <n v="1"/>
    <n v="1"/>
    <n v="1"/>
    <n v="1"/>
  </r>
  <r>
    <m/>
    <m/>
    <x v="342"/>
    <x v="343"/>
    <n v="0"/>
    <n v="0"/>
    <n v="7"/>
    <n v="7"/>
    <n v="7"/>
    <n v="7"/>
  </r>
  <r>
    <m/>
    <m/>
    <x v="279"/>
    <x v="280"/>
    <n v="0"/>
    <n v="0"/>
    <n v="3"/>
    <n v="3"/>
    <n v="3"/>
    <n v="3"/>
  </r>
  <r>
    <m/>
    <m/>
    <x v="204"/>
    <x v="205"/>
    <n v="0"/>
    <n v="0"/>
    <n v="43"/>
    <n v="43"/>
    <n v="43"/>
    <n v="43"/>
  </r>
  <r>
    <m/>
    <m/>
    <x v="343"/>
    <x v="344"/>
    <n v="0"/>
    <n v="0"/>
    <n v="7"/>
    <n v="7"/>
    <n v="7"/>
    <n v="7"/>
  </r>
  <r>
    <m/>
    <m/>
    <x v="344"/>
    <x v="345"/>
    <n v="0"/>
    <n v="0"/>
    <n v="11"/>
    <n v="11"/>
    <n v="11"/>
    <n v="11"/>
  </r>
  <r>
    <m/>
    <m/>
    <x v="345"/>
    <x v="346"/>
    <n v="0"/>
    <n v="0"/>
    <n v="9"/>
    <n v="9"/>
    <n v="9"/>
    <n v="9"/>
  </r>
  <r>
    <m/>
    <m/>
    <x v="346"/>
    <x v="347"/>
    <n v="0"/>
    <n v="0"/>
    <n v="1"/>
    <n v="1"/>
    <n v="1"/>
    <n v="1"/>
  </r>
  <r>
    <m/>
    <m/>
    <x v="347"/>
    <x v="348"/>
    <n v="0"/>
    <n v="0"/>
    <n v="89"/>
    <n v="89"/>
    <n v="89"/>
    <n v="89"/>
  </r>
  <r>
    <m/>
    <m/>
    <x v="348"/>
    <x v="349"/>
    <n v="0"/>
    <n v="0"/>
    <n v="1"/>
    <n v="1"/>
    <n v="1"/>
    <n v="1"/>
  </r>
  <r>
    <m/>
    <m/>
    <x v="205"/>
    <x v="206"/>
    <n v="0"/>
    <n v="0"/>
    <n v="8"/>
    <n v="8"/>
    <n v="8"/>
    <n v="8"/>
  </r>
  <r>
    <m/>
    <m/>
    <x v="349"/>
    <x v="350"/>
    <n v="0"/>
    <n v="0"/>
    <n v="4"/>
    <n v="4"/>
    <n v="4"/>
    <n v="4"/>
  </r>
  <r>
    <m/>
    <m/>
    <x v="350"/>
    <x v="351"/>
    <n v="0"/>
    <n v="0"/>
    <n v="1"/>
    <n v="1"/>
    <n v="1"/>
    <n v="1"/>
  </r>
  <r>
    <m/>
    <m/>
    <x v="351"/>
    <x v="352"/>
    <n v="0"/>
    <n v="0"/>
    <n v="3"/>
    <n v="3"/>
    <n v="3"/>
    <n v="3"/>
  </r>
  <r>
    <m/>
    <m/>
    <x v="352"/>
    <x v="353"/>
    <n v="0"/>
    <n v="0"/>
    <n v="3"/>
    <n v="3"/>
    <n v="3"/>
    <n v="3"/>
  </r>
  <r>
    <m/>
    <m/>
    <x v="353"/>
    <x v="354"/>
    <n v="0"/>
    <n v="0"/>
    <n v="3"/>
    <n v="3"/>
    <n v="3"/>
    <n v="3"/>
  </r>
  <r>
    <m/>
    <m/>
    <x v="354"/>
    <x v="355"/>
    <n v="0"/>
    <n v="0"/>
    <n v="183"/>
    <n v="183"/>
    <n v="183"/>
    <n v="183"/>
  </r>
  <r>
    <m/>
    <m/>
    <x v="355"/>
    <x v="356"/>
    <n v="0"/>
    <n v="0"/>
    <n v="226"/>
    <n v="226"/>
    <n v="226"/>
    <n v="226"/>
  </r>
  <r>
    <m/>
    <m/>
    <x v="356"/>
    <x v="357"/>
    <n v="0"/>
    <n v="0"/>
    <n v="6"/>
    <n v="6"/>
    <n v="6"/>
    <n v="6"/>
  </r>
  <r>
    <m/>
    <m/>
    <x v="357"/>
    <x v="358"/>
    <n v="0"/>
    <n v="0"/>
    <n v="10"/>
    <n v="10"/>
    <n v="10"/>
    <n v="10"/>
  </r>
  <r>
    <m/>
    <m/>
    <x v="358"/>
    <x v="359"/>
    <n v="0"/>
    <n v="0"/>
    <n v="263"/>
    <n v="263"/>
    <n v="263"/>
    <n v="263"/>
  </r>
  <r>
    <m/>
    <m/>
    <x v="359"/>
    <x v="360"/>
    <n v="0"/>
    <n v="0"/>
    <n v="1"/>
    <n v="1"/>
    <n v="1"/>
    <n v="1"/>
  </r>
  <r>
    <m/>
    <m/>
    <x v="360"/>
    <x v="361"/>
    <n v="0"/>
    <n v="0"/>
    <n v="99"/>
    <n v="99"/>
    <n v="99"/>
    <n v="99"/>
  </r>
  <r>
    <m/>
    <m/>
    <x v="361"/>
    <x v="362"/>
    <n v="0"/>
    <n v="0"/>
    <n v="2"/>
    <n v="2"/>
    <n v="2"/>
    <n v="2"/>
  </r>
  <r>
    <m/>
    <m/>
    <x v="362"/>
    <x v="363"/>
    <n v="0"/>
    <n v="0"/>
    <n v="1"/>
    <n v="1"/>
    <n v="1"/>
    <n v="1"/>
  </r>
  <r>
    <m/>
    <m/>
    <x v="363"/>
    <x v="364"/>
    <n v="0"/>
    <n v="0"/>
    <n v="1"/>
    <n v="1"/>
    <n v="1"/>
    <n v="1"/>
  </r>
  <r>
    <m/>
    <m/>
    <x v="364"/>
    <x v="365"/>
    <n v="0"/>
    <n v="0"/>
    <n v="489"/>
    <n v="489"/>
    <n v="489"/>
    <n v="489"/>
  </r>
  <r>
    <m/>
    <m/>
    <x v="365"/>
    <x v="366"/>
    <n v="0"/>
    <n v="0"/>
    <n v="40"/>
    <n v="40"/>
    <n v="40"/>
    <n v="40"/>
  </r>
  <r>
    <m/>
    <m/>
    <x v="366"/>
    <x v="367"/>
    <n v="0"/>
    <n v="0"/>
    <n v="7"/>
    <n v="7"/>
    <n v="7"/>
    <n v="7"/>
  </r>
  <r>
    <m/>
    <m/>
    <x v="367"/>
    <x v="368"/>
    <n v="0"/>
    <n v="0"/>
    <n v="4"/>
    <n v="4"/>
    <n v="4"/>
    <n v="4"/>
  </r>
  <r>
    <m/>
    <m/>
    <x v="368"/>
    <x v="369"/>
    <n v="243"/>
    <n v="243"/>
    <n v="107"/>
    <n v="107"/>
    <n v="350"/>
    <n v="350"/>
  </r>
  <r>
    <m/>
    <m/>
    <x v="369"/>
    <x v="370"/>
    <n v="0"/>
    <n v="0"/>
    <n v="8"/>
    <n v="8"/>
    <n v="8"/>
    <n v="8"/>
  </r>
  <r>
    <m/>
    <m/>
    <x v="370"/>
    <x v="371"/>
    <n v="0"/>
    <n v="0"/>
    <n v="53"/>
    <n v="53"/>
    <n v="53"/>
    <n v="53"/>
  </r>
  <r>
    <m/>
    <m/>
    <x v="371"/>
    <x v="372"/>
    <n v="0"/>
    <n v="0"/>
    <n v="13"/>
    <n v="13"/>
    <n v="13"/>
    <n v="13"/>
  </r>
  <r>
    <m/>
    <m/>
    <x v="372"/>
    <x v="373"/>
    <n v="0"/>
    <n v="0"/>
    <n v="37"/>
    <n v="37"/>
    <n v="37"/>
    <n v="37"/>
  </r>
  <r>
    <m/>
    <m/>
    <x v="373"/>
    <x v="374"/>
    <n v="0"/>
    <n v="0"/>
    <n v="79"/>
    <n v="79"/>
    <n v="79"/>
    <n v="79"/>
  </r>
  <r>
    <m/>
    <m/>
    <x v="374"/>
    <x v="375"/>
    <n v="0"/>
    <n v="0"/>
    <n v="15"/>
    <n v="15"/>
    <n v="15"/>
    <n v="15"/>
  </r>
  <r>
    <m/>
    <m/>
    <x v="375"/>
    <x v="376"/>
    <n v="0"/>
    <n v="0"/>
    <n v="17"/>
    <n v="17"/>
    <n v="17"/>
    <n v="17"/>
  </r>
  <r>
    <m/>
    <m/>
    <x v="376"/>
    <x v="377"/>
    <n v="0"/>
    <n v="0"/>
    <n v="1"/>
    <n v="1"/>
    <n v="1"/>
    <n v="1"/>
  </r>
  <r>
    <m/>
    <m/>
    <x v="377"/>
    <x v="378"/>
    <n v="0"/>
    <n v="0"/>
    <n v="44"/>
    <n v="44"/>
    <n v="44"/>
    <n v="44"/>
  </r>
  <r>
    <m/>
    <m/>
    <x v="207"/>
    <x v="208"/>
    <n v="0"/>
    <n v="0"/>
    <n v="4"/>
    <n v="4"/>
    <n v="4"/>
    <n v="4"/>
  </r>
  <r>
    <m/>
    <m/>
    <x v="378"/>
    <x v="379"/>
    <n v="0"/>
    <n v="0"/>
    <n v="3"/>
    <n v="3"/>
    <n v="3"/>
    <n v="3"/>
  </r>
  <r>
    <m/>
    <m/>
    <x v="209"/>
    <x v="210"/>
    <n v="0"/>
    <n v="0"/>
    <n v="28"/>
    <n v="28"/>
    <n v="28"/>
    <n v="28"/>
  </r>
  <r>
    <m/>
    <m/>
    <x v="379"/>
    <x v="380"/>
    <n v="0"/>
    <n v="0"/>
    <n v="8"/>
    <n v="8"/>
    <n v="8"/>
    <n v="8"/>
  </r>
  <r>
    <m/>
    <m/>
    <x v="380"/>
    <x v="381"/>
    <n v="0"/>
    <n v="0"/>
    <n v="1"/>
    <n v="1"/>
    <n v="1"/>
    <n v="1"/>
  </r>
  <r>
    <m/>
    <m/>
    <x v="381"/>
    <x v="382"/>
    <n v="0"/>
    <n v="0"/>
    <n v="10"/>
    <n v="10"/>
    <n v="10"/>
    <n v="10"/>
  </r>
  <r>
    <m/>
    <m/>
    <x v="382"/>
    <x v="383"/>
    <n v="0"/>
    <n v="0"/>
    <n v="8"/>
    <n v="8"/>
    <n v="8"/>
    <n v="8"/>
  </r>
  <r>
    <m/>
    <m/>
    <x v="383"/>
    <x v="384"/>
    <n v="0"/>
    <n v="0"/>
    <n v="105"/>
    <n v="105"/>
    <n v="105"/>
    <n v="105"/>
  </r>
  <r>
    <m/>
    <m/>
    <x v="384"/>
    <x v="385"/>
    <n v="0"/>
    <n v="0"/>
    <n v="7"/>
    <n v="7"/>
    <n v="7"/>
    <n v="7"/>
  </r>
  <r>
    <m/>
    <m/>
    <x v="385"/>
    <x v="386"/>
    <n v="0"/>
    <n v="0"/>
    <n v="1"/>
    <n v="1"/>
    <n v="1"/>
    <n v="1"/>
  </r>
  <r>
    <m/>
    <m/>
    <x v="386"/>
    <x v="387"/>
    <n v="0"/>
    <n v="0"/>
    <n v="5"/>
    <n v="5"/>
    <n v="5"/>
    <n v="5"/>
  </r>
  <r>
    <m/>
    <m/>
    <x v="387"/>
    <x v="388"/>
    <n v="0"/>
    <n v="0"/>
    <n v="170"/>
    <n v="170"/>
    <n v="170"/>
    <n v="170"/>
  </r>
  <r>
    <m/>
    <m/>
    <x v="388"/>
    <x v="389"/>
    <n v="0"/>
    <n v="0"/>
    <n v="2"/>
    <n v="2"/>
    <n v="2"/>
    <n v="2"/>
  </r>
  <r>
    <m/>
    <m/>
    <x v="389"/>
    <x v="390"/>
    <n v="0"/>
    <n v="0"/>
    <n v="1"/>
    <n v="1"/>
    <n v="1"/>
    <n v="1"/>
  </r>
  <r>
    <m/>
    <m/>
    <x v="390"/>
    <x v="391"/>
    <n v="0"/>
    <n v="0"/>
    <n v="1"/>
    <n v="1"/>
    <n v="1"/>
    <n v="1"/>
  </r>
  <r>
    <m/>
    <m/>
    <x v="391"/>
    <x v="392"/>
    <n v="0"/>
    <n v="0"/>
    <n v="1"/>
    <n v="1"/>
    <n v="1"/>
    <n v="1"/>
  </r>
  <r>
    <m/>
    <m/>
    <x v="392"/>
    <x v="393"/>
    <n v="0"/>
    <n v="0"/>
    <n v="5"/>
    <n v="5"/>
    <n v="5"/>
    <n v="5"/>
  </r>
  <r>
    <m/>
    <m/>
    <x v="393"/>
    <x v="394"/>
    <n v="0"/>
    <n v="0"/>
    <n v="9"/>
    <n v="9"/>
    <n v="9"/>
    <n v="9"/>
  </r>
  <r>
    <m/>
    <m/>
    <x v="394"/>
    <x v="395"/>
    <n v="0"/>
    <n v="0"/>
    <n v="1"/>
    <n v="1"/>
    <n v="1"/>
    <n v="1"/>
  </r>
  <r>
    <m/>
    <m/>
    <x v="395"/>
    <x v="396"/>
    <n v="0"/>
    <n v="0"/>
    <n v="1"/>
    <n v="1"/>
    <n v="1"/>
    <n v="1"/>
  </r>
  <r>
    <m/>
    <m/>
    <x v="396"/>
    <x v="397"/>
    <n v="0"/>
    <n v="0"/>
    <n v="1"/>
    <n v="1"/>
    <n v="1"/>
    <n v="1"/>
  </r>
  <r>
    <m/>
    <m/>
    <x v="44"/>
    <x v="45"/>
    <n v="0"/>
    <n v="0"/>
    <n v="1"/>
    <n v="1"/>
    <n v="1"/>
    <n v="1"/>
  </r>
  <r>
    <m/>
    <m/>
    <x v="397"/>
    <x v="398"/>
    <n v="0"/>
    <n v="0"/>
    <n v="2"/>
    <n v="2"/>
    <n v="2"/>
    <n v="2"/>
  </r>
  <r>
    <m/>
    <m/>
    <x v="97"/>
    <x v="98"/>
    <n v="0"/>
    <n v="0"/>
    <n v="1"/>
    <n v="1"/>
    <n v="1"/>
    <n v="1"/>
  </r>
  <r>
    <m/>
    <m/>
    <x v="398"/>
    <x v="399"/>
    <n v="0"/>
    <n v="0"/>
    <n v="1"/>
    <n v="1"/>
    <n v="1"/>
    <n v="1"/>
  </r>
  <r>
    <m/>
    <m/>
    <x v="399"/>
    <x v="400"/>
    <n v="0"/>
    <n v="0"/>
    <n v="1"/>
    <n v="1"/>
    <n v="1"/>
    <n v="1"/>
  </r>
  <r>
    <m/>
    <m/>
    <x v="400"/>
    <x v="401"/>
    <n v="0"/>
    <n v="0"/>
    <n v="1"/>
    <n v="1"/>
    <n v="1"/>
    <n v="1"/>
  </r>
  <r>
    <m/>
    <m/>
    <x v="401"/>
    <x v="402"/>
    <n v="0"/>
    <n v="0"/>
    <n v="1"/>
    <n v="1"/>
    <n v="1"/>
    <n v="1"/>
  </r>
  <r>
    <m/>
    <m/>
    <x v="402"/>
    <x v="403"/>
    <n v="0"/>
    <n v="0"/>
    <n v="1"/>
    <n v="1"/>
    <n v="1"/>
    <n v="1"/>
  </r>
  <r>
    <m/>
    <m/>
    <x v="208"/>
    <x v="209"/>
    <n v="0"/>
    <n v="0"/>
    <n v="2"/>
    <n v="2"/>
    <n v="2"/>
    <n v="2"/>
  </r>
  <r>
    <m/>
    <m/>
    <x v="403"/>
    <x v="404"/>
    <n v="0"/>
    <n v="0"/>
    <n v="1"/>
    <n v="1"/>
    <n v="1"/>
    <n v="1"/>
  </r>
  <r>
    <m/>
    <m/>
    <x v="404"/>
    <x v="405"/>
    <n v="0"/>
    <n v="0"/>
    <n v="1"/>
    <n v="1"/>
    <n v="1"/>
    <n v="1"/>
  </r>
  <r>
    <m/>
    <m/>
    <x v="405"/>
    <x v="406"/>
    <n v="0"/>
    <n v="0"/>
    <n v="1"/>
    <n v="1"/>
    <n v="1"/>
    <n v="1"/>
  </r>
  <r>
    <m/>
    <m/>
    <x v="406"/>
    <x v="407"/>
    <n v="0"/>
    <n v="0"/>
    <n v="1"/>
    <n v="1"/>
    <n v="1"/>
    <n v="1"/>
  </r>
  <r>
    <m/>
    <m/>
    <x v="407"/>
    <x v="408"/>
    <n v="0"/>
    <n v="0"/>
    <n v="1"/>
    <n v="1"/>
    <n v="1"/>
    <n v="1"/>
  </r>
  <r>
    <m/>
    <m/>
    <x v="0"/>
    <x v="0"/>
    <m/>
    <m/>
    <m/>
    <m/>
    <m/>
    <m/>
  </r>
  <r>
    <m/>
    <m/>
    <x v="0"/>
    <x v="0"/>
    <m/>
    <m/>
    <m/>
    <m/>
    <m/>
    <m/>
  </r>
  <r>
    <m/>
    <m/>
    <x v="0"/>
    <x v="0"/>
    <m/>
    <m/>
    <m/>
    <m/>
    <m/>
    <m/>
  </r>
  <r>
    <s v="KLINIKA ZA OČNE BOLESTI ,,PROF. DR IVAN STANKOVIĆ“"/>
    <m/>
    <x v="0"/>
    <x v="0"/>
    <m/>
    <m/>
    <m/>
    <m/>
    <m/>
    <m/>
  </r>
  <r>
    <m/>
    <m/>
    <x v="408"/>
    <x v="409"/>
    <n v="0"/>
    <n v="0"/>
    <n v="29"/>
    <n v="29"/>
    <n v="29"/>
    <n v="29"/>
  </r>
  <r>
    <m/>
    <m/>
    <x v="409"/>
    <x v="410"/>
    <n v="0"/>
    <n v="0"/>
    <n v="11"/>
    <n v="11"/>
    <n v="11"/>
    <n v="11"/>
  </r>
  <r>
    <m/>
    <m/>
    <x v="410"/>
    <x v="411"/>
    <n v="0"/>
    <n v="0"/>
    <n v="2"/>
    <n v="2"/>
    <n v="2"/>
    <n v="2"/>
  </r>
  <r>
    <m/>
    <m/>
    <x v="411"/>
    <x v="412"/>
    <n v="0"/>
    <n v="0"/>
    <n v="9"/>
    <n v="9"/>
    <n v="9"/>
    <n v="9"/>
  </r>
  <r>
    <m/>
    <m/>
    <x v="412"/>
    <x v="413"/>
    <n v="0"/>
    <n v="0"/>
    <n v="1"/>
    <n v="1"/>
    <n v="1"/>
    <n v="1"/>
  </r>
  <r>
    <m/>
    <m/>
    <x v="413"/>
    <x v="414"/>
    <n v="0"/>
    <n v="0"/>
    <n v="9"/>
    <n v="9"/>
    <n v="9"/>
    <n v="9"/>
  </r>
  <r>
    <m/>
    <m/>
    <x v="414"/>
    <x v="415"/>
    <n v="0"/>
    <n v="0"/>
    <n v="10"/>
    <n v="10"/>
    <n v="10"/>
    <n v="10"/>
  </r>
  <r>
    <m/>
    <m/>
    <x v="415"/>
    <x v="416"/>
    <n v="0"/>
    <n v="0"/>
    <n v="1"/>
    <n v="1"/>
    <n v="1"/>
    <n v="1"/>
  </r>
  <r>
    <m/>
    <m/>
    <x v="416"/>
    <x v="417"/>
    <n v="0"/>
    <n v="0"/>
    <n v="9"/>
    <n v="9"/>
    <n v="9"/>
    <n v="9"/>
  </r>
  <r>
    <m/>
    <m/>
    <x v="417"/>
    <x v="418"/>
    <n v="0"/>
    <n v="0"/>
    <n v="10"/>
    <n v="10"/>
    <n v="10"/>
    <n v="10"/>
  </r>
  <r>
    <m/>
    <m/>
    <x v="418"/>
    <x v="419"/>
    <n v="0"/>
    <n v="0"/>
    <n v="1"/>
    <n v="1"/>
    <n v="1"/>
    <n v="1"/>
  </r>
  <r>
    <m/>
    <m/>
    <x v="419"/>
    <x v="420"/>
    <n v="0"/>
    <n v="0"/>
    <n v="13"/>
    <n v="13"/>
    <n v="13"/>
    <n v="13"/>
  </r>
  <r>
    <m/>
    <m/>
    <x v="420"/>
    <x v="421"/>
    <n v="0"/>
    <n v="0"/>
    <n v="1"/>
    <n v="1"/>
    <n v="1"/>
    <n v="1"/>
  </r>
  <r>
    <m/>
    <m/>
    <x v="421"/>
    <x v="422"/>
    <n v="0"/>
    <n v="0"/>
    <n v="19"/>
    <n v="19"/>
    <n v="19"/>
    <n v="19"/>
  </r>
  <r>
    <m/>
    <m/>
    <x v="422"/>
    <x v="423"/>
    <n v="0"/>
    <n v="0"/>
    <n v="2946"/>
    <n v="2000"/>
    <n v="2946"/>
    <n v="2000"/>
  </r>
  <r>
    <m/>
    <m/>
    <x v="423"/>
    <x v="424"/>
    <n v="0"/>
    <n v="0"/>
    <n v="4"/>
    <n v="4"/>
    <n v="4"/>
    <n v="4"/>
  </r>
  <r>
    <m/>
    <m/>
    <x v="424"/>
    <x v="425"/>
    <n v="0"/>
    <n v="0"/>
    <n v="14"/>
    <n v="14"/>
    <n v="14"/>
    <n v="14"/>
  </r>
  <r>
    <m/>
    <m/>
    <x v="425"/>
    <x v="426"/>
    <n v="0"/>
    <n v="0"/>
    <n v="1"/>
    <n v="1"/>
    <n v="1"/>
    <n v="1"/>
  </r>
  <r>
    <m/>
    <m/>
    <x v="426"/>
    <x v="427"/>
    <n v="0"/>
    <n v="0"/>
    <n v="18"/>
    <n v="18"/>
    <n v="18"/>
    <n v="18"/>
  </r>
  <r>
    <m/>
    <m/>
    <x v="427"/>
    <x v="428"/>
    <n v="0"/>
    <n v="0"/>
    <n v="1"/>
    <n v="1"/>
    <n v="1"/>
    <n v="1"/>
  </r>
  <r>
    <m/>
    <m/>
    <x v="428"/>
    <x v="429"/>
    <n v="0"/>
    <n v="0"/>
    <n v="4"/>
    <n v="4"/>
    <n v="4"/>
    <n v="4"/>
  </r>
  <r>
    <m/>
    <m/>
    <x v="429"/>
    <x v="430"/>
    <n v="0"/>
    <n v="0"/>
    <n v="1"/>
    <n v="1"/>
    <n v="1"/>
    <n v="1"/>
  </r>
  <r>
    <m/>
    <m/>
    <x v="430"/>
    <x v="431"/>
    <n v="0"/>
    <n v="0"/>
    <n v="11"/>
    <n v="11"/>
    <n v="11"/>
    <n v="11"/>
  </r>
  <r>
    <m/>
    <m/>
    <x v="431"/>
    <x v="432"/>
    <n v="0"/>
    <n v="0"/>
    <n v="1"/>
    <n v="1"/>
    <n v="1"/>
    <n v="1"/>
  </r>
  <r>
    <m/>
    <m/>
    <x v="432"/>
    <x v="433"/>
    <n v="0"/>
    <n v="0"/>
    <n v="63"/>
    <n v="63"/>
    <n v="63"/>
    <n v="63"/>
  </r>
  <r>
    <m/>
    <m/>
    <x v="433"/>
    <x v="434"/>
    <n v="0"/>
    <n v="0"/>
    <n v="24"/>
    <n v="24"/>
    <n v="24"/>
    <n v="24"/>
  </r>
  <r>
    <m/>
    <m/>
    <x v="434"/>
    <x v="435"/>
    <n v="0"/>
    <n v="0"/>
    <n v="5"/>
    <n v="5"/>
    <n v="5"/>
    <n v="5"/>
  </r>
  <r>
    <m/>
    <m/>
    <x v="435"/>
    <x v="436"/>
    <n v="0"/>
    <n v="0"/>
    <n v="1"/>
    <n v="1"/>
    <n v="1"/>
    <n v="1"/>
  </r>
  <r>
    <m/>
    <m/>
    <x v="436"/>
    <x v="437"/>
    <n v="0"/>
    <n v="0"/>
    <n v="59"/>
    <n v="59"/>
    <n v="59"/>
    <n v="59"/>
  </r>
  <r>
    <m/>
    <m/>
    <x v="437"/>
    <x v="438"/>
    <n v="0"/>
    <n v="0"/>
    <n v="21"/>
    <n v="21"/>
    <n v="21"/>
    <n v="21"/>
  </r>
  <r>
    <m/>
    <m/>
    <x v="438"/>
    <x v="439"/>
    <n v="0"/>
    <n v="0"/>
    <n v="1"/>
    <n v="1"/>
    <n v="1"/>
    <n v="1"/>
  </r>
  <r>
    <m/>
    <m/>
    <x v="439"/>
    <x v="440"/>
    <n v="0"/>
    <n v="0"/>
    <n v="3"/>
    <n v="3"/>
    <n v="3"/>
    <n v="3"/>
  </r>
  <r>
    <m/>
    <m/>
    <x v="440"/>
    <x v="441"/>
    <n v="0"/>
    <n v="0"/>
    <n v="6"/>
    <n v="6"/>
    <n v="6"/>
    <n v="6"/>
  </r>
  <r>
    <m/>
    <m/>
    <x v="441"/>
    <x v="442"/>
    <n v="0"/>
    <n v="0"/>
    <n v="49"/>
    <n v="49"/>
    <n v="49"/>
    <n v="49"/>
  </r>
  <r>
    <m/>
    <m/>
    <x v="442"/>
    <x v="443"/>
    <n v="0"/>
    <n v="0"/>
    <n v="9"/>
    <n v="9"/>
    <n v="9"/>
    <n v="9"/>
  </r>
  <r>
    <m/>
    <m/>
    <x v="443"/>
    <x v="444"/>
    <n v="0"/>
    <n v="0"/>
    <n v="4"/>
    <n v="4"/>
    <n v="4"/>
    <n v="4"/>
  </r>
  <r>
    <m/>
    <m/>
    <x v="444"/>
    <x v="445"/>
    <n v="106"/>
    <n v="106"/>
    <n v="206"/>
    <n v="206"/>
    <n v="312"/>
    <n v="312"/>
  </r>
  <r>
    <m/>
    <m/>
    <x v="445"/>
    <x v="446"/>
    <n v="105"/>
    <n v="105"/>
    <n v="160"/>
    <n v="160"/>
    <n v="265"/>
    <n v="265"/>
  </r>
  <r>
    <m/>
    <m/>
    <x v="446"/>
    <x v="447"/>
    <n v="0"/>
    <n v="0"/>
    <n v="15"/>
    <n v="15"/>
    <n v="15"/>
    <n v="15"/>
  </r>
  <r>
    <m/>
    <m/>
    <x v="447"/>
    <x v="448"/>
    <n v="0"/>
    <n v="0"/>
    <n v="1"/>
    <n v="1"/>
    <n v="1"/>
    <n v="1"/>
  </r>
  <r>
    <m/>
    <m/>
    <x v="448"/>
    <x v="449"/>
    <n v="0"/>
    <n v="0"/>
    <n v="1"/>
    <n v="1"/>
    <n v="1"/>
    <n v="1"/>
  </r>
  <r>
    <m/>
    <m/>
    <x v="449"/>
    <x v="450"/>
    <n v="0"/>
    <n v="0"/>
    <n v="1"/>
    <n v="1"/>
    <n v="1"/>
    <n v="1"/>
  </r>
  <r>
    <m/>
    <m/>
    <x v="450"/>
    <x v="451"/>
    <n v="0"/>
    <n v="0"/>
    <n v="6"/>
    <n v="6"/>
    <n v="6"/>
    <n v="6"/>
  </r>
  <r>
    <m/>
    <m/>
    <x v="451"/>
    <x v="452"/>
    <n v="0"/>
    <n v="0"/>
    <n v="1"/>
    <n v="1"/>
    <n v="1"/>
    <n v="1"/>
  </r>
  <r>
    <m/>
    <m/>
    <x v="452"/>
    <x v="453"/>
    <n v="0"/>
    <n v="0"/>
    <n v="1"/>
    <n v="1"/>
    <n v="1"/>
    <n v="1"/>
  </r>
  <r>
    <m/>
    <m/>
    <x v="453"/>
    <x v="454"/>
    <n v="0"/>
    <n v="0"/>
    <n v="2"/>
    <n v="2"/>
    <n v="2"/>
    <n v="2"/>
  </r>
  <r>
    <m/>
    <m/>
    <x v="454"/>
    <x v="455"/>
    <n v="0"/>
    <n v="0"/>
    <n v="1"/>
    <n v="1"/>
    <n v="1"/>
    <n v="1"/>
  </r>
  <r>
    <m/>
    <m/>
    <x v="455"/>
    <x v="456"/>
    <n v="0"/>
    <n v="0"/>
    <n v="9"/>
    <n v="9"/>
    <n v="9"/>
    <n v="9"/>
  </r>
  <r>
    <m/>
    <m/>
    <x v="456"/>
    <x v="457"/>
    <n v="0"/>
    <n v="0"/>
    <n v="3"/>
    <n v="3"/>
    <n v="3"/>
    <n v="3"/>
  </r>
  <r>
    <m/>
    <m/>
    <x v="457"/>
    <x v="458"/>
    <n v="0"/>
    <n v="0"/>
    <n v="3"/>
    <n v="3"/>
    <n v="3"/>
    <n v="3"/>
  </r>
  <r>
    <m/>
    <m/>
    <x v="458"/>
    <x v="459"/>
    <n v="0"/>
    <n v="0"/>
    <n v="179"/>
    <n v="179"/>
    <n v="179"/>
    <n v="179"/>
  </r>
  <r>
    <m/>
    <m/>
    <x v="459"/>
    <x v="460"/>
    <n v="0"/>
    <n v="0"/>
    <n v="42"/>
    <n v="42"/>
    <n v="42"/>
    <n v="42"/>
  </r>
  <r>
    <m/>
    <m/>
    <x v="460"/>
    <x v="461"/>
    <n v="0"/>
    <n v="0"/>
    <n v="2"/>
    <n v="2"/>
    <n v="2"/>
    <n v="2"/>
  </r>
  <r>
    <m/>
    <m/>
    <x v="461"/>
    <x v="462"/>
    <n v="0"/>
    <n v="0"/>
    <n v="1"/>
    <n v="1"/>
    <n v="1"/>
    <n v="1"/>
  </r>
  <r>
    <m/>
    <m/>
    <x v="462"/>
    <x v="463"/>
    <n v="0"/>
    <n v="0"/>
    <n v="3"/>
    <n v="3"/>
    <n v="3"/>
    <n v="3"/>
  </r>
  <r>
    <m/>
    <m/>
    <x v="463"/>
    <x v="464"/>
    <n v="0"/>
    <n v="0"/>
    <n v="1"/>
    <n v="1"/>
    <n v="1"/>
    <n v="1"/>
  </r>
  <r>
    <m/>
    <m/>
    <x v="464"/>
    <x v="465"/>
    <n v="0"/>
    <n v="0"/>
    <n v="2"/>
    <n v="2"/>
    <n v="2"/>
    <n v="2"/>
  </r>
  <r>
    <m/>
    <m/>
    <x v="465"/>
    <x v="466"/>
    <n v="0"/>
    <n v="0"/>
    <n v="3"/>
    <n v="3"/>
    <n v="3"/>
    <n v="3"/>
  </r>
  <r>
    <m/>
    <m/>
    <x v="466"/>
    <x v="467"/>
    <n v="0"/>
    <n v="0"/>
    <n v="2"/>
    <n v="2"/>
    <n v="2"/>
    <n v="2"/>
  </r>
  <r>
    <m/>
    <m/>
    <x v="467"/>
    <x v="468"/>
    <n v="0"/>
    <n v="0"/>
    <n v="1"/>
    <n v="1"/>
    <n v="1"/>
    <n v="1"/>
  </r>
  <r>
    <m/>
    <m/>
    <x v="468"/>
    <x v="469"/>
    <n v="0"/>
    <n v="0"/>
    <n v="1"/>
    <n v="1"/>
    <n v="1"/>
    <n v="1"/>
  </r>
  <r>
    <m/>
    <m/>
    <x v="469"/>
    <x v="470"/>
    <n v="0"/>
    <n v="0"/>
    <n v="1"/>
    <n v="1"/>
    <n v="1"/>
    <n v="1"/>
  </r>
  <r>
    <m/>
    <m/>
    <x v="470"/>
    <x v="471"/>
    <n v="0"/>
    <n v="0"/>
    <n v="2"/>
    <n v="2"/>
    <n v="2"/>
    <n v="2"/>
  </r>
  <r>
    <m/>
    <m/>
    <x v="471"/>
    <x v="472"/>
    <n v="0"/>
    <n v="0"/>
    <n v="4"/>
    <n v="4"/>
    <n v="4"/>
    <n v="4"/>
  </r>
  <r>
    <m/>
    <m/>
    <x v="472"/>
    <x v="473"/>
    <n v="0"/>
    <n v="0"/>
    <n v="1"/>
    <n v="1"/>
    <n v="1"/>
    <n v="1"/>
  </r>
  <r>
    <m/>
    <m/>
    <x v="473"/>
    <x v="474"/>
    <n v="0"/>
    <n v="0"/>
    <n v="1"/>
    <n v="1"/>
    <n v="1"/>
    <n v="1"/>
  </r>
  <r>
    <m/>
    <m/>
    <x v="327"/>
    <x v="328"/>
    <n v="0"/>
    <n v="0"/>
    <n v="1"/>
    <n v="1"/>
    <n v="1"/>
    <n v="1"/>
  </r>
  <r>
    <m/>
    <m/>
    <x v="0"/>
    <x v="0"/>
    <m/>
    <m/>
    <m/>
    <m/>
    <m/>
    <m/>
  </r>
  <r>
    <s v="KLINIKA ZA UVO, GRLO I NOS"/>
    <m/>
    <x v="0"/>
    <x v="0"/>
    <m/>
    <m/>
    <m/>
    <m/>
    <m/>
    <m/>
  </r>
  <r>
    <m/>
    <m/>
    <x v="19"/>
    <x v="20"/>
    <n v="0"/>
    <n v="0"/>
    <n v="1"/>
    <n v="1"/>
    <n v="1"/>
    <n v="1"/>
  </r>
  <r>
    <m/>
    <m/>
    <x v="20"/>
    <x v="21"/>
    <n v="0"/>
    <n v="0"/>
    <n v="103"/>
    <n v="103"/>
    <n v="103"/>
    <n v="103"/>
  </r>
  <r>
    <m/>
    <m/>
    <x v="474"/>
    <x v="475"/>
    <n v="0"/>
    <n v="0"/>
    <n v="2"/>
    <n v="2"/>
    <n v="2"/>
    <n v="2"/>
  </r>
  <r>
    <m/>
    <m/>
    <x v="28"/>
    <x v="29"/>
    <n v="0"/>
    <n v="0"/>
    <n v="4"/>
    <n v="4"/>
    <n v="4"/>
    <n v="4"/>
  </r>
  <r>
    <m/>
    <m/>
    <x v="475"/>
    <x v="476"/>
    <n v="0"/>
    <n v="0"/>
    <n v="3"/>
    <n v="3"/>
    <n v="3"/>
    <n v="3"/>
  </r>
  <r>
    <m/>
    <m/>
    <x v="476"/>
    <x v="477"/>
    <n v="0"/>
    <n v="0"/>
    <n v="1"/>
    <n v="1"/>
    <n v="1"/>
    <n v="1"/>
  </r>
  <r>
    <m/>
    <m/>
    <x v="477"/>
    <x v="478"/>
    <n v="0"/>
    <n v="0"/>
    <n v="5"/>
    <n v="5"/>
    <n v="5"/>
    <n v="5"/>
  </r>
  <r>
    <m/>
    <m/>
    <x v="478"/>
    <x v="479"/>
    <n v="2"/>
    <n v="2"/>
    <n v="3"/>
    <n v="3"/>
    <n v="5"/>
    <n v="5"/>
  </r>
  <r>
    <m/>
    <m/>
    <x v="479"/>
    <x v="480"/>
    <n v="0"/>
    <n v="0"/>
    <n v="1"/>
    <n v="1"/>
    <n v="1"/>
    <n v="1"/>
  </r>
  <r>
    <m/>
    <m/>
    <x v="480"/>
    <x v="481"/>
    <n v="0"/>
    <n v="0"/>
    <n v="1"/>
    <n v="1"/>
    <n v="1"/>
    <n v="1"/>
  </r>
  <r>
    <m/>
    <m/>
    <x v="481"/>
    <x v="482"/>
    <n v="0"/>
    <n v="0"/>
    <n v="19"/>
    <n v="19"/>
    <n v="19"/>
    <n v="19"/>
  </r>
  <r>
    <m/>
    <m/>
    <x v="123"/>
    <x v="124"/>
    <n v="0"/>
    <n v="0"/>
    <n v="11"/>
    <n v="11"/>
    <n v="11"/>
    <n v="11"/>
  </r>
  <r>
    <m/>
    <m/>
    <x v="124"/>
    <x v="125"/>
    <n v="0"/>
    <n v="0"/>
    <n v="9"/>
    <n v="9"/>
    <n v="9"/>
    <n v="9"/>
  </r>
  <r>
    <m/>
    <m/>
    <x v="482"/>
    <x v="483"/>
    <n v="0"/>
    <n v="0"/>
    <n v="1"/>
    <n v="1"/>
    <n v="1"/>
    <n v="1"/>
  </r>
  <r>
    <m/>
    <m/>
    <x v="483"/>
    <x v="484"/>
    <n v="0"/>
    <n v="0"/>
    <n v="15"/>
    <n v="15"/>
    <n v="15"/>
    <n v="15"/>
  </r>
  <r>
    <m/>
    <m/>
    <x v="484"/>
    <x v="485"/>
    <n v="0"/>
    <n v="0"/>
    <n v="5"/>
    <n v="5"/>
    <n v="5"/>
    <n v="5"/>
  </r>
  <r>
    <m/>
    <m/>
    <x v="485"/>
    <x v="486"/>
    <n v="0"/>
    <n v="0"/>
    <n v="1"/>
    <n v="1"/>
    <n v="1"/>
    <n v="1"/>
  </r>
  <r>
    <m/>
    <m/>
    <x v="486"/>
    <x v="487"/>
    <n v="0"/>
    <n v="0"/>
    <n v="3"/>
    <n v="3"/>
    <n v="3"/>
    <n v="3"/>
  </r>
  <r>
    <m/>
    <m/>
    <x v="487"/>
    <x v="488"/>
    <n v="0"/>
    <n v="0"/>
    <n v="6"/>
    <n v="6"/>
    <n v="6"/>
    <n v="6"/>
  </r>
  <r>
    <m/>
    <m/>
    <x v="488"/>
    <x v="489"/>
    <n v="0"/>
    <n v="0"/>
    <n v="33"/>
    <n v="33"/>
    <n v="33"/>
    <n v="33"/>
  </r>
  <r>
    <m/>
    <m/>
    <x v="489"/>
    <x v="490"/>
    <n v="0"/>
    <n v="0"/>
    <n v="174"/>
    <n v="174"/>
    <n v="174"/>
    <n v="174"/>
  </r>
  <r>
    <m/>
    <m/>
    <x v="490"/>
    <x v="491"/>
    <n v="0"/>
    <n v="0"/>
    <n v="3"/>
    <n v="3"/>
    <n v="3"/>
    <n v="3"/>
  </r>
  <r>
    <m/>
    <m/>
    <x v="491"/>
    <x v="492"/>
    <n v="0"/>
    <n v="0"/>
    <n v="126"/>
    <n v="126"/>
    <n v="126"/>
    <n v="126"/>
  </r>
  <r>
    <m/>
    <m/>
    <x v="492"/>
    <x v="493"/>
    <n v="0"/>
    <n v="0"/>
    <n v="217"/>
    <n v="217"/>
    <n v="217"/>
    <n v="217"/>
  </r>
  <r>
    <m/>
    <m/>
    <x v="493"/>
    <x v="494"/>
    <n v="0"/>
    <n v="0"/>
    <n v="6"/>
    <n v="6"/>
    <n v="6"/>
    <n v="6"/>
  </r>
  <r>
    <m/>
    <m/>
    <x v="494"/>
    <x v="495"/>
    <n v="0"/>
    <n v="0"/>
    <n v="44"/>
    <n v="44"/>
    <n v="44"/>
    <n v="44"/>
  </r>
  <r>
    <m/>
    <m/>
    <x v="495"/>
    <x v="496"/>
    <n v="0"/>
    <n v="0"/>
    <n v="1"/>
    <n v="1"/>
    <n v="1"/>
    <n v="1"/>
  </r>
  <r>
    <m/>
    <m/>
    <x v="496"/>
    <x v="497"/>
    <n v="0"/>
    <n v="0"/>
    <n v="2"/>
    <n v="2"/>
    <n v="2"/>
    <n v="2"/>
  </r>
  <r>
    <m/>
    <m/>
    <x v="497"/>
    <x v="498"/>
    <n v="0"/>
    <n v="0"/>
    <n v="10"/>
    <n v="10"/>
    <n v="10"/>
    <n v="10"/>
  </r>
  <r>
    <m/>
    <m/>
    <x v="498"/>
    <x v="499"/>
    <n v="0"/>
    <n v="0"/>
    <n v="8"/>
    <n v="8"/>
    <n v="8"/>
    <n v="8"/>
  </r>
  <r>
    <m/>
    <m/>
    <x v="499"/>
    <x v="500"/>
    <n v="0"/>
    <n v="0"/>
    <n v="51"/>
    <n v="51"/>
    <n v="51"/>
    <n v="51"/>
  </r>
  <r>
    <m/>
    <m/>
    <x v="500"/>
    <x v="501"/>
    <n v="0"/>
    <n v="0"/>
    <n v="91"/>
    <n v="91"/>
    <n v="91"/>
    <n v="91"/>
  </r>
  <r>
    <m/>
    <m/>
    <x v="501"/>
    <x v="502"/>
    <n v="0"/>
    <n v="0"/>
    <n v="7"/>
    <n v="7"/>
    <n v="7"/>
    <n v="7"/>
  </r>
  <r>
    <m/>
    <m/>
    <x v="502"/>
    <x v="503"/>
    <n v="0"/>
    <n v="0"/>
    <n v="1"/>
    <n v="1"/>
    <n v="1"/>
    <n v="1"/>
  </r>
  <r>
    <m/>
    <m/>
    <x v="503"/>
    <x v="504"/>
    <n v="0"/>
    <n v="0"/>
    <n v="36"/>
    <n v="36"/>
    <n v="36"/>
    <n v="36"/>
  </r>
  <r>
    <m/>
    <m/>
    <x v="504"/>
    <x v="505"/>
    <n v="0"/>
    <n v="0"/>
    <n v="92"/>
    <n v="92"/>
    <n v="92"/>
    <n v="92"/>
  </r>
  <r>
    <m/>
    <m/>
    <x v="505"/>
    <x v="506"/>
    <n v="0"/>
    <n v="0"/>
    <n v="3"/>
    <n v="3"/>
    <n v="3"/>
    <n v="3"/>
  </r>
  <r>
    <m/>
    <m/>
    <x v="506"/>
    <x v="507"/>
    <n v="0"/>
    <n v="0"/>
    <n v="1"/>
    <n v="1"/>
    <n v="1"/>
    <n v="1"/>
  </r>
  <r>
    <m/>
    <m/>
    <x v="507"/>
    <x v="508"/>
    <n v="0"/>
    <n v="0"/>
    <n v="141"/>
    <n v="141"/>
    <n v="141"/>
    <n v="141"/>
  </r>
  <r>
    <m/>
    <m/>
    <x v="508"/>
    <x v="509"/>
    <n v="0"/>
    <n v="0"/>
    <n v="220"/>
    <n v="220"/>
    <n v="220"/>
    <n v="220"/>
  </r>
  <r>
    <m/>
    <m/>
    <x v="509"/>
    <x v="510"/>
    <n v="0"/>
    <n v="0"/>
    <n v="8"/>
    <n v="8"/>
    <n v="8"/>
    <n v="8"/>
  </r>
  <r>
    <m/>
    <m/>
    <x v="510"/>
    <x v="511"/>
    <n v="0"/>
    <n v="0"/>
    <n v="250"/>
    <n v="250"/>
    <n v="250"/>
    <n v="250"/>
  </r>
  <r>
    <m/>
    <m/>
    <x v="511"/>
    <x v="512"/>
    <n v="0"/>
    <n v="0"/>
    <n v="1"/>
    <n v="1"/>
    <n v="1"/>
    <n v="1"/>
  </r>
  <r>
    <m/>
    <m/>
    <x v="512"/>
    <x v="513"/>
    <n v="0"/>
    <n v="0"/>
    <n v="3"/>
    <n v="3"/>
    <n v="3"/>
    <n v="3"/>
  </r>
  <r>
    <m/>
    <m/>
    <x v="513"/>
    <x v="514"/>
    <n v="0"/>
    <n v="0"/>
    <n v="2"/>
    <n v="2"/>
    <n v="2"/>
    <n v="2"/>
  </r>
  <r>
    <m/>
    <m/>
    <x v="514"/>
    <x v="515"/>
    <n v="0"/>
    <n v="0"/>
    <n v="6"/>
    <n v="6"/>
    <n v="6"/>
    <n v="6"/>
  </r>
  <r>
    <m/>
    <m/>
    <x v="515"/>
    <x v="516"/>
    <n v="0"/>
    <n v="0"/>
    <n v="11"/>
    <n v="11"/>
    <n v="11"/>
    <n v="11"/>
  </r>
  <r>
    <m/>
    <m/>
    <x v="516"/>
    <x v="517"/>
    <n v="0"/>
    <n v="0"/>
    <n v="68"/>
    <n v="68"/>
    <n v="68"/>
    <n v="68"/>
  </r>
  <r>
    <m/>
    <m/>
    <x v="517"/>
    <x v="518"/>
    <n v="0"/>
    <n v="0"/>
    <n v="2"/>
    <n v="2"/>
    <n v="2"/>
    <n v="2"/>
  </r>
  <r>
    <m/>
    <m/>
    <x v="518"/>
    <x v="519"/>
    <n v="0"/>
    <n v="0"/>
    <n v="14"/>
    <n v="14"/>
    <n v="14"/>
    <n v="14"/>
  </r>
  <r>
    <m/>
    <m/>
    <x v="519"/>
    <x v="520"/>
    <n v="0"/>
    <n v="0"/>
    <n v="3"/>
    <n v="3"/>
    <n v="3"/>
    <n v="3"/>
  </r>
  <r>
    <m/>
    <m/>
    <x v="520"/>
    <x v="521"/>
    <n v="0"/>
    <n v="0"/>
    <n v="4"/>
    <n v="4"/>
    <n v="4"/>
    <n v="4"/>
  </r>
  <r>
    <m/>
    <m/>
    <x v="521"/>
    <x v="522"/>
    <n v="0"/>
    <n v="0"/>
    <n v="27"/>
    <n v="27"/>
    <n v="27"/>
    <n v="27"/>
  </r>
  <r>
    <m/>
    <m/>
    <x v="522"/>
    <x v="523"/>
    <n v="0"/>
    <n v="0"/>
    <n v="2"/>
    <n v="2"/>
    <n v="2"/>
    <n v="2"/>
  </r>
  <r>
    <m/>
    <m/>
    <x v="523"/>
    <x v="524"/>
    <n v="0"/>
    <n v="0"/>
    <n v="3"/>
    <n v="3"/>
    <n v="3"/>
    <n v="3"/>
  </r>
  <r>
    <m/>
    <m/>
    <x v="524"/>
    <x v="525"/>
    <n v="0"/>
    <n v="0"/>
    <n v="35"/>
    <n v="35"/>
    <n v="35"/>
    <n v="35"/>
  </r>
  <r>
    <m/>
    <m/>
    <x v="525"/>
    <x v="526"/>
    <n v="0"/>
    <n v="0"/>
    <n v="74"/>
    <n v="74"/>
    <n v="74"/>
    <n v="74"/>
  </r>
  <r>
    <m/>
    <m/>
    <x v="526"/>
    <x v="527"/>
    <n v="0"/>
    <n v="0"/>
    <n v="3"/>
    <n v="3"/>
    <n v="3"/>
    <n v="3"/>
  </r>
  <r>
    <m/>
    <m/>
    <x v="527"/>
    <x v="528"/>
    <n v="0"/>
    <n v="0"/>
    <n v="22"/>
    <n v="22"/>
    <n v="22"/>
    <n v="22"/>
  </r>
  <r>
    <m/>
    <m/>
    <x v="528"/>
    <x v="529"/>
    <n v="0"/>
    <n v="0"/>
    <n v="2"/>
    <n v="2"/>
    <n v="2"/>
    <n v="2"/>
  </r>
  <r>
    <m/>
    <m/>
    <x v="529"/>
    <x v="530"/>
    <n v="0"/>
    <n v="0"/>
    <n v="1"/>
    <n v="1"/>
    <n v="1"/>
    <n v="1"/>
  </r>
  <r>
    <m/>
    <m/>
    <x v="530"/>
    <x v="531"/>
    <n v="0"/>
    <n v="0"/>
    <n v="1"/>
    <n v="1"/>
    <n v="1"/>
    <n v="1"/>
  </r>
  <r>
    <m/>
    <m/>
    <x v="531"/>
    <x v="532"/>
    <n v="0"/>
    <n v="0"/>
    <n v="58"/>
    <n v="58"/>
    <n v="58"/>
    <n v="58"/>
  </r>
  <r>
    <m/>
    <m/>
    <x v="532"/>
    <x v="533"/>
    <n v="0"/>
    <n v="0"/>
    <n v="1"/>
    <n v="1"/>
    <n v="1"/>
    <n v="1"/>
  </r>
  <r>
    <m/>
    <m/>
    <x v="533"/>
    <x v="534"/>
    <n v="0"/>
    <n v="0"/>
    <n v="2"/>
    <n v="2"/>
    <n v="2"/>
    <n v="2"/>
  </r>
  <r>
    <m/>
    <m/>
    <x v="534"/>
    <x v="535"/>
    <n v="0"/>
    <n v="0"/>
    <n v="1"/>
    <n v="1"/>
    <n v="1"/>
    <n v="1"/>
  </r>
  <r>
    <m/>
    <m/>
    <x v="535"/>
    <x v="536"/>
    <n v="0"/>
    <n v="0"/>
    <n v="2"/>
    <n v="2"/>
    <n v="2"/>
    <n v="2"/>
  </r>
  <r>
    <m/>
    <m/>
    <x v="536"/>
    <x v="537"/>
    <n v="0"/>
    <n v="0"/>
    <n v="4"/>
    <n v="4"/>
    <n v="4"/>
    <n v="4"/>
  </r>
  <r>
    <m/>
    <m/>
    <x v="537"/>
    <x v="538"/>
    <n v="0"/>
    <n v="0"/>
    <n v="4"/>
    <n v="4"/>
    <n v="4"/>
    <n v="4"/>
  </r>
  <r>
    <m/>
    <m/>
    <x v="538"/>
    <x v="539"/>
    <n v="0"/>
    <n v="0"/>
    <n v="1"/>
    <n v="1"/>
    <n v="1"/>
    <n v="1"/>
  </r>
  <r>
    <m/>
    <m/>
    <x v="539"/>
    <x v="540"/>
    <n v="0"/>
    <n v="0"/>
    <n v="3"/>
    <n v="3"/>
    <n v="3"/>
    <n v="3"/>
  </r>
  <r>
    <m/>
    <m/>
    <x v="540"/>
    <x v="541"/>
    <n v="0"/>
    <n v="0"/>
    <n v="1"/>
    <n v="1"/>
    <n v="1"/>
    <n v="1"/>
  </r>
  <r>
    <m/>
    <m/>
    <x v="541"/>
    <x v="542"/>
    <n v="0"/>
    <n v="0"/>
    <n v="1"/>
    <n v="1"/>
    <n v="1"/>
    <n v="1"/>
  </r>
  <r>
    <m/>
    <m/>
    <x v="542"/>
    <x v="543"/>
    <n v="0"/>
    <n v="0"/>
    <n v="1"/>
    <n v="1"/>
    <n v="1"/>
    <n v="1"/>
  </r>
  <r>
    <m/>
    <m/>
    <x v="35"/>
    <x v="36"/>
    <n v="0"/>
    <n v="0"/>
    <n v="1"/>
    <n v="1"/>
    <n v="1"/>
    <n v="1"/>
  </r>
  <r>
    <m/>
    <m/>
    <x v="543"/>
    <x v="544"/>
    <n v="0"/>
    <n v="0"/>
    <n v="2"/>
    <n v="2"/>
    <n v="2"/>
    <n v="2"/>
  </r>
  <r>
    <m/>
    <m/>
    <x v="544"/>
    <x v="545"/>
    <n v="0"/>
    <n v="0"/>
    <n v="1"/>
    <n v="1"/>
    <n v="1"/>
    <n v="1"/>
  </r>
  <r>
    <m/>
    <m/>
    <x v="545"/>
    <x v="546"/>
    <n v="0"/>
    <n v="0"/>
    <n v="1"/>
    <n v="1"/>
    <n v="1"/>
    <n v="1"/>
  </r>
  <r>
    <m/>
    <m/>
    <x v="546"/>
    <x v="547"/>
    <n v="0"/>
    <n v="0"/>
    <n v="5"/>
    <n v="5"/>
    <n v="5"/>
    <n v="5"/>
  </r>
  <r>
    <m/>
    <m/>
    <x v="547"/>
    <x v="548"/>
    <n v="0"/>
    <n v="0"/>
    <n v="8"/>
    <n v="8"/>
    <n v="8"/>
    <n v="8"/>
  </r>
  <r>
    <m/>
    <m/>
    <x v="121"/>
    <x v="122"/>
    <n v="0"/>
    <n v="0"/>
    <n v="5"/>
    <n v="5"/>
    <n v="5"/>
    <n v="5"/>
  </r>
  <r>
    <m/>
    <m/>
    <x v="548"/>
    <x v="549"/>
    <n v="0"/>
    <n v="0"/>
    <n v="1"/>
    <n v="1"/>
    <n v="1"/>
    <n v="1"/>
  </r>
  <r>
    <m/>
    <m/>
    <x v="549"/>
    <x v="550"/>
    <n v="0"/>
    <n v="0"/>
    <n v="1"/>
    <n v="1"/>
    <n v="1"/>
    <n v="1"/>
  </r>
  <r>
    <m/>
    <m/>
    <x v="24"/>
    <x v="25"/>
    <n v="0"/>
    <n v="0"/>
    <n v="1"/>
    <n v="1"/>
    <n v="1"/>
    <n v="1"/>
  </r>
  <r>
    <m/>
    <m/>
    <x v="550"/>
    <x v="551"/>
    <n v="0"/>
    <n v="0"/>
    <n v="1"/>
    <n v="1"/>
    <n v="1"/>
    <n v="1"/>
  </r>
  <r>
    <m/>
    <m/>
    <x v="551"/>
    <x v="552"/>
    <n v="0"/>
    <n v="0"/>
    <n v="5"/>
    <n v="5"/>
    <n v="5"/>
    <n v="5"/>
  </r>
  <r>
    <m/>
    <m/>
    <x v="285"/>
    <x v="286"/>
    <n v="0"/>
    <n v="0"/>
    <n v="6"/>
    <n v="6"/>
    <n v="6"/>
    <n v="6"/>
  </r>
  <r>
    <m/>
    <m/>
    <x v="552"/>
    <x v="553"/>
    <n v="0"/>
    <n v="0"/>
    <n v="2"/>
    <n v="2"/>
    <n v="2"/>
    <n v="2"/>
  </r>
  <r>
    <m/>
    <m/>
    <x v="553"/>
    <x v="554"/>
    <n v="0"/>
    <n v="0"/>
    <n v="1"/>
    <n v="1"/>
    <n v="1"/>
    <n v="1"/>
  </r>
  <r>
    <m/>
    <m/>
    <x v="554"/>
    <x v="555"/>
    <n v="0"/>
    <n v="0"/>
    <n v="1"/>
    <n v="1"/>
    <n v="1"/>
    <n v="1"/>
  </r>
  <r>
    <m/>
    <m/>
    <x v="555"/>
    <x v="556"/>
    <n v="0"/>
    <n v="0"/>
    <n v="1"/>
    <n v="1"/>
    <n v="1"/>
    <n v="1"/>
  </r>
  <r>
    <m/>
    <m/>
    <x v="556"/>
    <x v="557"/>
    <n v="0"/>
    <n v="0"/>
    <n v="1"/>
    <n v="1"/>
    <n v="1"/>
    <n v="1"/>
  </r>
  <r>
    <m/>
    <m/>
    <x v="188"/>
    <x v="189"/>
    <n v="0"/>
    <n v="0"/>
    <n v="1"/>
    <n v="1"/>
    <n v="1"/>
    <n v="1"/>
  </r>
  <r>
    <m/>
    <m/>
    <x v="557"/>
    <x v="558"/>
    <n v="0"/>
    <n v="0"/>
    <n v="2"/>
    <n v="2"/>
    <n v="2"/>
    <n v="2"/>
  </r>
  <r>
    <m/>
    <m/>
    <x v="0"/>
    <x v="0"/>
    <m/>
    <m/>
    <m/>
    <m/>
    <m/>
    <m/>
  </r>
  <r>
    <m/>
    <m/>
    <x v="0"/>
    <x v="0"/>
    <m/>
    <m/>
    <m/>
    <m/>
    <m/>
    <m/>
  </r>
  <r>
    <s v="BOLNICA ZA GINEKOLOGIJU I AKUŠERSTVO"/>
    <m/>
    <x v="0"/>
    <x v="0"/>
    <m/>
    <m/>
    <m/>
    <m/>
    <m/>
    <m/>
  </r>
  <r>
    <m/>
    <m/>
    <x v="558"/>
    <x v="559"/>
    <n v="0"/>
    <n v="0"/>
    <n v="12"/>
    <n v="12"/>
    <n v="12"/>
    <n v="12"/>
  </r>
  <r>
    <m/>
    <m/>
    <x v="559"/>
    <x v="560"/>
    <n v="0"/>
    <n v="0"/>
    <n v="6"/>
    <n v="6"/>
    <n v="6"/>
    <n v="6"/>
  </r>
  <r>
    <m/>
    <m/>
    <x v="560"/>
    <x v="561"/>
    <n v="0"/>
    <n v="0"/>
    <n v="166"/>
    <n v="166"/>
    <n v="166"/>
    <n v="166"/>
  </r>
  <r>
    <m/>
    <m/>
    <x v="561"/>
    <x v="562"/>
    <n v="0"/>
    <n v="0"/>
    <n v="283"/>
    <n v="283"/>
    <n v="283"/>
    <n v="283"/>
  </r>
  <r>
    <m/>
    <m/>
    <x v="562"/>
    <x v="563"/>
    <n v="0"/>
    <n v="0"/>
    <n v="12"/>
    <n v="12"/>
    <n v="12"/>
    <n v="12"/>
  </r>
  <r>
    <m/>
    <m/>
    <x v="563"/>
    <x v="564"/>
    <n v="0"/>
    <n v="0"/>
    <n v="3"/>
    <n v="3"/>
    <n v="3"/>
    <n v="3"/>
  </r>
  <r>
    <m/>
    <m/>
    <x v="335"/>
    <x v="336"/>
    <n v="0"/>
    <n v="0"/>
    <n v="1"/>
    <n v="1"/>
    <n v="1"/>
    <n v="1"/>
  </r>
  <r>
    <m/>
    <m/>
    <x v="31"/>
    <x v="32"/>
    <n v="0"/>
    <n v="0"/>
    <n v="8"/>
    <n v="8"/>
    <n v="8"/>
    <n v="8"/>
  </r>
  <r>
    <m/>
    <m/>
    <x v="49"/>
    <x v="50"/>
    <n v="0"/>
    <n v="0"/>
    <n v="2"/>
    <n v="2"/>
    <n v="2"/>
    <n v="2"/>
  </r>
  <r>
    <m/>
    <m/>
    <x v="53"/>
    <x v="54"/>
    <n v="0"/>
    <n v="0"/>
    <n v="26"/>
    <n v="26"/>
    <n v="26"/>
    <n v="26"/>
  </r>
  <r>
    <m/>
    <m/>
    <x v="55"/>
    <x v="56"/>
    <n v="0"/>
    <n v="0"/>
    <n v="37"/>
    <n v="37"/>
    <n v="37"/>
    <n v="37"/>
  </r>
  <r>
    <m/>
    <m/>
    <x v="56"/>
    <x v="57"/>
    <n v="0"/>
    <n v="0"/>
    <n v="10"/>
    <n v="10"/>
    <n v="10"/>
    <n v="10"/>
  </r>
  <r>
    <m/>
    <m/>
    <x v="57"/>
    <x v="58"/>
    <n v="0"/>
    <n v="0"/>
    <n v="17"/>
    <n v="17"/>
    <n v="17"/>
    <n v="17"/>
  </r>
  <r>
    <m/>
    <m/>
    <x v="58"/>
    <x v="59"/>
    <n v="0"/>
    <n v="0"/>
    <n v="15"/>
    <n v="15"/>
    <n v="15"/>
    <n v="15"/>
  </r>
  <r>
    <m/>
    <m/>
    <x v="564"/>
    <x v="565"/>
    <n v="0"/>
    <n v="0"/>
    <n v="1"/>
    <n v="1"/>
    <n v="1"/>
    <n v="1"/>
  </r>
  <r>
    <m/>
    <m/>
    <x v="565"/>
    <x v="566"/>
    <n v="0"/>
    <n v="0"/>
    <n v="7"/>
    <n v="7"/>
    <n v="7"/>
    <n v="7"/>
  </r>
  <r>
    <m/>
    <m/>
    <x v="566"/>
    <x v="567"/>
    <n v="0"/>
    <n v="0"/>
    <n v="7"/>
    <n v="7"/>
    <n v="7"/>
    <n v="7"/>
  </r>
  <r>
    <m/>
    <m/>
    <x v="567"/>
    <x v="568"/>
    <n v="0"/>
    <n v="0"/>
    <n v="27"/>
    <n v="27"/>
    <n v="27"/>
    <n v="27"/>
  </r>
  <r>
    <m/>
    <m/>
    <x v="568"/>
    <x v="569"/>
    <n v="0"/>
    <n v="0"/>
    <n v="4"/>
    <n v="4"/>
    <n v="4"/>
    <n v="4"/>
  </r>
  <r>
    <m/>
    <m/>
    <x v="569"/>
    <x v="570"/>
    <n v="0"/>
    <n v="0"/>
    <n v="1"/>
    <n v="1"/>
    <n v="1"/>
    <n v="1"/>
  </r>
  <r>
    <m/>
    <m/>
    <x v="570"/>
    <x v="571"/>
    <n v="0"/>
    <n v="0"/>
    <n v="26"/>
    <n v="26"/>
    <n v="26"/>
    <n v="26"/>
  </r>
  <r>
    <m/>
    <m/>
    <x v="571"/>
    <x v="572"/>
    <n v="0"/>
    <n v="0"/>
    <n v="1"/>
    <n v="1"/>
    <n v="1"/>
    <n v="1"/>
  </r>
  <r>
    <m/>
    <m/>
    <x v="572"/>
    <x v="573"/>
    <n v="0"/>
    <n v="0"/>
    <n v="5"/>
    <n v="5"/>
    <n v="5"/>
    <n v="5"/>
  </r>
  <r>
    <m/>
    <m/>
    <x v="573"/>
    <x v="574"/>
    <n v="0"/>
    <n v="0"/>
    <n v="54"/>
    <n v="54"/>
    <n v="54"/>
    <n v="54"/>
  </r>
  <r>
    <m/>
    <m/>
    <x v="574"/>
    <x v="575"/>
    <n v="0"/>
    <n v="0"/>
    <n v="86"/>
    <n v="86"/>
    <n v="86"/>
    <n v="86"/>
  </r>
  <r>
    <m/>
    <m/>
    <x v="278"/>
    <x v="279"/>
    <n v="0"/>
    <n v="0"/>
    <n v="4"/>
    <n v="4"/>
    <n v="4"/>
    <n v="4"/>
  </r>
  <r>
    <m/>
    <m/>
    <x v="575"/>
    <x v="576"/>
    <n v="0"/>
    <n v="0"/>
    <n v="2"/>
    <n v="2"/>
    <n v="2"/>
    <n v="2"/>
  </r>
  <r>
    <m/>
    <m/>
    <x v="576"/>
    <x v="577"/>
    <n v="0"/>
    <n v="0"/>
    <n v="3"/>
    <n v="3"/>
    <n v="3"/>
    <n v="3"/>
  </r>
  <r>
    <m/>
    <m/>
    <x v="577"/>
    <x v="578"/>
    <n v="0"/>
    <n v="0"/>
    <n v="2"/>
    <n v="2"/>
    <n v="2"/>
    <n v="2"/>
  </r>
  <r>
    <m/>
    <m/>
    <x v="253"/>
    <x v="254"/>
    <n v="0"/>
    <n v="0"/>
    <n v="20"/>
    <n v="20"/>
    <n v="20"/>
    <n v="20"/>
  </r>
  <r>
    <m/>
    <m/>
    <x v="578"/>
    <x v="579"/>
    <n v="0"/>
    <n v="0"/>
    <n v="3"/>
    <n v="3"/>
    <n v="3"/>
    <n v="3"/>
  </r>
  <r>
    <m/>
    <m/>
    <x v="579"/>
    <x v="580"/>
    <n v="0"/>
    <n v="0"/>
    <n v="1"/>
    <n v="1"/>
    <n v="1"/>
    <n v="1"/>
  </r>
  <r>
    <m/>
    <m/>
    <x v="580"/>
    <x v="581"/>
    <n v="0"/>
    <n v="0"/>
    <n v="5"/>
    <n v="5"/>
    <n v="5"/>
    <n v="5"/>
  </r>
  <r>
    <m/>
    <m/>
    <x v="581"/>
    <x v="582"/>
    <n v="0"/>
    <n v="0"/>
    <n v="2"/>
    <n v="2"/>
    <n v="2"/>
    <n v="2"/>
  </r>
  <r>
    <m/>
    <m/>
    <x v="582"/>
    <x v="583"/>
    <n v="0"/>
    <n v="0"/>
    <n v="5"/>
    <n v="5"/>
    <n v="5"/>
    <n v="5"/>
  </r>
  <r>
    <m/>
    <m/>
    <x v="583"/>
    <x v="584"/>
    <n v="0"/>
    <n v="0"/>
    <n v="10"/>
    <n v="10"/>
    <n v="10"/>
    <n v="10"/>
  </r>
  <r>
    <m/>
    <m/>
    <x v="584"/>
    <x v="585"/>
    <n v="0"/>
    <n v="0"/>
    <n v="23"/>
    <n v="23"/>
    <n v="23"/>
    <n v="23"/>
  </r>
  <r>
    <m/>
    <m/>
    <x v="585"/>
    <x v="586"/>
    <n v="0"/>
    <n v="0"/>
    <n v="11"/>
    <n v="11"/>
    <n v="11"/>
    <n v="11"/>
  </r>
  <r>
    <m/>
    <m/>
    <x v="586"/>
    <x v="587"/>
    <n v="0"/>
    <n v="0"/>
    <n v="27"/>
    <n v="27"/>
    <n v="27"/>
    <n v="27"/>
  </r>
  <r>
    <m/>
    <m/>
    <x v="587"/>
    <x v="588"/>
    <n v="0"/>
    <n v="0"/>
    <n v="2"/>
    <n v="2"/>
    <n v="2"/>
    <n v="2"/>
  </r>
  <r>
    <m/>
    <m/>
    <x v="588"/>
    <x v="589"/>
    <n v="0"/>
    <n v="0"/>
    <n v="9"/>
    <n v="9"/>
    <n v="9"/>
    <n v="9"/>
  </r>
  <r>
    <m/>
    <m/>
    <x v="589"/>
    <x v="590"/>
    <n v="0"/>
    <n v="0"/>
    <n v="28"/>
    <n v="28"/>
    <n v="28"/>
    <n v="28"/>
  </r>
  <r>
    <m/>
    <m/>
    <x v="590"/>
    <x v="591"/>
    <n v="0"/>
    <n v="0"/>
    <n v="21"/>
    <n v="21"/>
    <n v="21"/>
    <n v="21"/>
  </r>
  <r>
    <m/>
    <m/>
    <x v="591"/>
    <x v="592"/>
    <n v="0"/>
    <n v="0"/>
    <n v="1"/>
    <n v="1"/>
    <n v="1"/>
    <n v="1"/>
  </r>
  <r>
    <m/>
    <m/>
    <x v="592"/>
    <x v="593"/>
    <n v="0"/>
    <n v="0"/>
    <n v="2"/>
    <n v="2"/>
    <n v="2"/>
    <n v="2"/>
  </r>
  <r>
    <m/>
    <m/>
    <x v="593"/>
    <x v="594"/>
    <n v="0"/>
    <n v="0"/>
    <n v="5"/>
    <n v="5"/>
    <n v="5"/>
    <n v="5"/>
  </r>
  <r>
    <m/>
    <m/>
    <x v="594"/>
    <x v="595"/>
    <n v="0"/>
    <n v="0"/>
    <n v="119"/>
    <n v="119"/>
    <n v="119"/>
    <n v="119"/>
  </r>
  <r>
    <m/>
    <m/>
    <x v="595"/>
    <x v="596"/>
    <n v="0"/>
    <n v="0"/>
    <n v="4"/>
    <n v="4"/>
    <n v="4"/>
    <n v="4"/>
  </r>
  <r>
    <m/>
    <m/>
    <x v="596"/>
    <x v="597"/>
    <n v="0"/>
    <n v="0"/>
    <n v="9"/>
    <n v="9"/>
    <n v="9"/>
    <n v="9"/>
  </r>
  <r>
    <m/>
    <m/>
    <x v="597"/>
    <x v="598"/>
    <n v="0"/>
    <n v="0"/>
    <n v="1"/>
    <n v="1"/>
    <n v="1"/>
    <n v="1"/>
  </r>
  <r>
    <m/>
    <m/>
    <x v="241"/>
    <x v="242"/>
    <n v="0"/>
    <n v="0"/>
    <n v="10"/>
    <n v="10"/>
    <n v="10"/>
    <n v="10"/>
  </r>
  <r>
    <m/>
    <m/>
    <x v="598"/>
    <x v="599"/>
    <n v="0"/>
    <n v="0"/>
    <n v="2"/>
    <n v="2"/>
    <n v="2"/>
    <n v="2"/>
  </r>
  <r>
    <m/>
    <m/>
    <x v="599"/>
    <x v="600"/>
    <n v="0"/>
    <n v="0"/>
    <n v="2"/>
    <n v="2"/>
    <n v="2"/>
    <n v="2"/>
  </r>
  <r>
    <m/>
    <m/>
    <x v="600"/>
    <x v="601"/>
    <n v="0"/>
    <n v="0"/>
    <n v="10"/>
    <n v="10"/>
    <n v="10"/>
    <n v="10"/>
  </r>
  <r>
    <m/>
    <m/>
    <x v="601"/>
    <x v="602"/>
    <n v="0"/>
    <n v="0"/>
    <n v="2"/>
    <n v="2"/>
    <n v="2"/>
    <n v="2"/>
  </r>
  <r>
    <m/>
    <m/>
    <x v="602"/>
    <x v="603"/>
    <n v="0"/>
    <n v="0"/>
    <n v="5"/>
    <n v="5"/>
    <n v="5"/>
    <n v="5"/>
  </r>
  <r>
    <m/>
    <m/>
    <x v="603"/>
    <x v="604"/>
    <n v="0"/>
    <n v="0"/>
    <n v="1"/>
    <n v="1"/>
    <n v="1"/>
    <n v="1"/>
  </r>
  <r>
    <m/>
    <m/>
    <x v="604"/>
    <x v="605"/>
    <n v="0"/>
    <n v="0"/>
    <n v="2"/>
    <n v="2"/>
    <n v="2"/>
    <n v="2"/>
  </r>
  <r>
    <m/>
    <m/>
    <x v="605"/>
    <x v="606"/>
    <n v="0"/>
    <n v="0"/>
    <n v="4"/>
    <n v="4"/>
    <n v="4"/>
    <n v="4"/>
  </r>
  <r>
    <m/>
    <m/>
    <x v="606"/>
    <x v="607"/>
    <n v="0"/>
    <n v="0"/>
    <n v="2"/>
    <n v="2"/>
    <n v="2"/>
    <n v="2"/>
  </r>
  <r>
    <m/>
    <m/>
    <x v="607"/>
    <x v="608"/>
    <n v="0"/>
    <n v="0"/>
    <n v="1"/>
    <n v="1"/>
    <n v="1"/>
    <n v="1"/>
  </r>
  <r>
    <m/>
    <m/>
    <x v="608"/>
    <x v="609"/>
    <n v="0"/>
    <n v="0"/>
    <n v="4"/>
    <n v="4"/>
    <n v="4"/>
    <n v="4"/>
  </r>
  <r>
    <m/>
    <m/>
    <x v="609"/>
    <x v="610"/>
    <n v="0"/>
    <n v="0"/>
    <n v="394"/>
    <n v="394"/>
    <n v="394"/>
    <n v="394"/>
  </r>
  <r>
    <m/>
    <m/>
    <x v="610"/>
    <x v="611"/>
    <n v="0"/>
    <n v="0"/>
    <n v="163"/>
    <n v="163"/>
    <n v="163"/>
    <n v="163"/>
  </r>
  <r>
    <m/>
    <m/>
    <x v="611"/>
    <x v="612"/>
    <n v="0"/>
    <n v="0"/>
    <n v="418"/>
    <n v="418"/>
    <n v="418"/>
    <n v="418"/>
  </r>
  <r>
    <m/>
    <m/>
    <x v="228"/>
    <x v="229"/>
    <n v="0"/>
    <n v="0"/>
    <n v="2"/>
    <n v="2"/>
    <n v="2"/>
    <n v="2"/>
  </r>
  <r>
    <m/>
    <m/>
    <x v="612"/>
    <x v="613"/>
    <n v="0"/>
    <n v="0"/>
    <n v="1"/>
    <n v="1"/>
    <n v="1"/>
    <n v="1"/>
  </r>
  <r>
    <m/>
    <m/>
    <x v="613"/>
    <x v="614"/>
    <n v="0"/>
    <n v="0"/>
    <n v="1"/>
    <n v="1"/>
    <n v="1"/>
    <n v="1"/>
  </r>
  <r>
    <m/>
    <m/>
    <x v="614"/>
    <x v="615"/>
    <n v="0"/>
    <n v="0"/>
    <n v="3"/>
    <n v="3"/>
    <n v="3"/>
    <n v="3"/>
  </r>
  <r>
    <m/>
    <m/>
    <x v="615"/>
    <x v="616"/>
    <n v="0"/>
    <n v="0"/>
    <n v="2"/>
    <n v="2"/>
    <n v="2"/>
    <n v="2"/>
  </r>
  <r>
    <m/>
    <m/>
    <x v="616"/>
    <x v="617"/>
    <n v="0"/>
    <n v="0"/>
    <n v="1"/>
    <n v="1"/>
    <n v="1"/>
    <n v="1"/>
  </r>
  <r>
    <m/>
    <m/>
    <x v="617"/>
    <x v="618"/>
    <n v="0"/>
    <n v="0"/>
    <n v="1"/>
    <n v="1"/>
    <n v="1"/>
    <n v="1"/>
  </r>
  <r>
    <m/>
    <m/>
    <x v="618"/>
    <x v="619"/>
    <n v="0"/>
    <n v="0"/>
    <n v="1"/>
    <n v="1"/>
    <n v="1"/>
    <n v="1"/>
  </r>
  <r>
    <m/>
    <m/>
    <x v="619"/>
    <x v="620"/>
    <n v="0"/>
    <n v="0"/>
    <n v="3"/>
    <n v="3"/>
    <n v="3"/>
    <n v="3"/>
  </r>
  <r>
    <m/>
    <m/>
    <x v="620"/>
    <x v="621"/>
    <n v="0"/>
    <n v="0"/>
    <n v="1"/>
    <n v="1"/>
    <n v="1"/>
    <n v="1"/>
  </r>
  <r>
    <m/>
    <m/>
    <x v="621"/>
    <x v="622"/>
    <n v="0"/>
    <n v="0"/>
    <n v="1"/>
    <n v="1"/>
    <n v="1"/>
    <n v="1"/>
  </r>
  <r>
    <m/>
    <m/>
    <x v="0"/>
    <x v="0"/>
    <m/>
    <m/>
    <m/>
    <m/>
    <m/>
    <m/>
  </r>
  <r>
    <m/>
    <m/>
    <x v="0"/>
    <x v="0"/>
    <m/>
    <m/>
    <m/>
    <m/>
    <m/>
    <m/>
  </r>
  <r>
    <m/>
    <m/>
    <x v="0"/>
    <x v="0"/>
    <m/>
    <m/>
    <m/>
    <m/>
    <m/>
    <m/>
  </r>
  <r>
    <n v="3159125"/>
    <m/>
    <x v="0"/>
    <x v="0"/>
    <m/>
    <m/>
    <m/>
    <m/>
    <m/>
    <m/>
  </r>
  <r>
    <m/>
    <s v="Остале услуге"/>
    <x v="0"/>
    <x v="0"/>
    <n v="1590255"/>
    <n v="1590201"/>
    <n v="1553689"/>
    <n v="1553830"/>
    <n v="3143944"/>
    <n v="3144031"/>
  </r>
  <r>
    <m/>
    <m/>
    <x v="0"/>
    <x v="0"/>
    <m/>
    <m/>
    <m/>
    <m/>
    <m/>
    <m/>
  </r>
  <r>
    <s v="Kliničko odeljenje za nefrologiju i metaboličke poremećaje sa dijalizom  „Prof. dr Vasilije Jovanović“"/>
    <m/>
    <x v="0"/>
    <x v="0"/>
    <m/>
    <m/>
    <m/>
    <m/>
    <m/>
    <m/>
  </r>
  <r>
    <m/>
    <m/>
    <x v="622"/>
    <x v="623"/>
    <n v="0"/>
    <n v="0"/>
    <n v="52"/>
    <n v="52"/>
    <n v="52"/>
    <n v="52"/>
  </r>
  <r>
    <m/>
    <m/>
    <x v="623"/>
    <x v="624"/>
    <n v="0"/>
    <n v="0"/>
    <n v="1"/>
    <n v="1"/>
    <n v="1"/>
    <n v="1"/>
  </r>
  <r>
    <m/>
    <m/>
    <x v="624"/>
    <x v="625"/>
    <n v="18"/>
    <n v="18"/>
    <n v="1598"/>
    <n v="1598"/>
    <n v="1616"/>
    <n v="1616"/>
  </r>
  <r>
    <m/>
    <m/>
    <x v="625"/>
    <x v="626"/>
    <n v="0"/>
    <n v="0"/>
    <n v="140"/>
    <n v="140"/>
    <n v="140"/>
    <n v="140"/>
  </r>
  <r>
    <m/>
    <m/>
    <x v="626"/>
    <x v="627"/>
    <n v="0"/>
    <n v="0"/>
    <n v="62"/>
    <n v="62"/>
    <n v="62"/>
    <n v="62"/>
  </r>
  <r>
    <m/>
    <m/>
    <x v="627"/>
    <x v="628"/>
    <n v="297"/>
    <n v="297"/>
    <n v="8556"/>
    <n v="8556"/>
    <n v="8853"/>
    <n v="8853"/>
  </r>
  <r>
    <m/>
    <m/>
    <x v="628"/>
    <x v="629"/>
    <n v="0"/>
    <n v="0"/>
    <n v="51"/>
    <n v="51"/>
    <n v="51"/>
    <n v="51"/>
  </r>
  <r>
    <m/>
    <m/>
    <x v="629"/>
    <x v="630"/>
    <n v="0"/>
    <n v="0"/>
    <n v="84"/>
    <n v="84"/>
    <n v="84"/>
    <n v="84"/>
  </r>
  <r>
    <m/>
    <m/>
    <x v="630"/>
    <x v="631"/>
    <n v="44"/>
    <n v="44"/>
    <n v="3243"/>
    <n v="3243"/>
    <n v="3287"/>
    <n v="3287"/>
  </r>
  <r>
    <m/>
    <m/>
    <x v="200"/>
    <x v="201"/>
    <n v="0"/>
    <n v="0"/>
    <n v="91"/>
    <n v="91"/>
    <n v="91"/>
    <n v="91"/>
  </r>
  <r>
    <m/>
    <m/>
    <x v="205"/>
    <x v="206"/>
    <n v="0"/>
    <n v="0"/>
    <n v="78"/>
    <n v="78"/>
    <n v="78"/>
    <n v="78"/>
  </r>
  <r>
    <m/>
    <m/>
    <x v="631"/>
    <x v="632"/>
    <n v="0"/>
    <n v="0"/>
    <n v="68"/>
    <n v="68"/>
    <n v="68"/>
    <n v="68"/>
  </r>
  <r>
    <m/>
    <m/>
    <x v="632"/>
    <x v="633"/>
    <n v="0"/>
    <n v="0"/>
    <n v="2"/>
    <n v="2"/>
    <n v="2"/>
    <n v="2"/>
  </r>
  <r>
    <m/>
    <m/>
    <x v="633"/>
    <x v="634"/>
    <n v="172"/>
    <n v="172"/>
    <n v="152"/>
    <n v="152"/>
    <n v="324"/>
    <n v="324"/>
  </r>
  <r>
    <m/>
    <m/>
    <x v="634"/>
    <x v="635"/>
    <n v="317"/>
    <n v="317"/>
    <n v="380"/>
    <n v="380"/>
    <n v="697"/>
    <n v="697"/>
  </r>
  <r>
    <m/>
    <m/>
    <x v="635"/>
    <x v="636"/>
    <n v="9"/>
    <n v="9"/>
    <n v="15"/>
    <n v="15"/>
    <n v="24"/>
    <n v="24"/>
  </r>
  <r>
    <m/>
    <m/>
    <x v="636"/>
    <x v="637"/>
    <n v="19"/>
    <n v="19"/>
    <n v="33"/>
    <n v="33"/>
    <n v="52"/>
    <n v="52"/>
  </r>
  <r>
    <m/>
    <m/>
    <x v="637"/>
    <x v="638"/>
    <n v="5"/>
    <n v="5"/>
    <n v="76"/>
    <n v="76"/>
    <n v="81"/>
    <n v="81"/>
  </r>
  <r>
    <m/>
    <m/>
    <x v="638"/>
    <x v="639"/>
    <n v="16"/>
    <n v="16"/>
    <n v="100"/>
    <n v="100"/>
    <n v="116"/>
    <n v="116"/>
  </r>
  <r>
    <m/>
    <m/>
    <x v="639"/>
    <x v="640"/>
    <n v="13"/>
    <n v="13"/>
    <n v="11"/>
    <n v="11"/>
    <n v="24"/>
    <n v="24"/>
  </r>
  <r>
    <m/>
    <m/>
    <x v="640"/>
    <x v="641"/>
    <n v="24"/>
    <n v="24"/>
    <n v="71"/>
    <n v="71"/>
    <n v="95"/>
    <n v="95"/>
  </r>
  <r>
    <m/>
    <m/>
    <x v="641"/>
    <x v="641"/>
    <n v="3"/>
    <n v="3"/>
    <n v="10"/>
    <n v="10"/>
    <n v="13"/>
    <n v="13"/>
  </r>
  <r>
    <m/>
    <m/>
    <x v="642"/>
    <x v="642"/>
    <n v="1"/>
    <n v="1"/>
    <n v="2041"/>
    <n v="2041"/>
    <n v="2042"/>
    <n v="2042"/>
  </r>
  <r>
    <m/>
    <m/>
    <x v="643"/>
    <x v="643"/>
    <n v="21"/>
    <n v="21"/>
    <n v="711"/>
    <n v="711"/>
    <n v="732"/>
    <n v="732"/>
  </r>
  <r>
    <m/>
    <m/>
    <x v="644"/>
    <x v="644"/>
    <n v="5937"/>
    <n v="5937"/>
    <n v="415"/>
    <n v="415"/>
    <n v="6352"/>
    <n v="6352"/>
  </r>
  <r>
    <m/>
    <m/>
    <x v="645"/>
    <x v="645"/>
    <n v="1"/>
    <n v="1"/>
    <n v="89"/>
    <n v="89"/>
    <n v="90"/>
    <n v="90"/>
  </r>
  <r>
    <m/>
    <m/>
    <x v="646"/>
    <x v="646"/>
    <n v="0"/>
    <n v="0"/>
    <n v="1"/>
    <n v="1"/>
    <n v="1"/>
    <n v="1"/>
  </r>
  <r>
    <m/>
    <m/>
    <x v="647"/>
    <x v="647"/>
    <n v="949"/>
    <n v="949"/>
    <n v="4561"/>
    <n v="4561"/>
    <n v="5510"/>
    <n v="5510"/>
  </r>
  <r>
    <m/>
    <m/>
    <x v="648"/>
    <x v="648"/>
    <n v="0"/>
    <n v="0"/>
    <n v="2"/>
    <n v="2"/>
    <n v="2"/>
    <n v="2"/>
  </r>
  <r>
    <m/>
    <m/>
    <x v="649"/>
    <x v="649"/>
    <n v="0"/>
    <n v="0"/>
    <n v="1676"/>
    <n v="1676"/>
    <n v="1676"/>
    <n v="1676"/>
  </r>
  <r>
    <m/>
    <m/>
    <x v="650"/>
    <x v="650"/>
    <n v="0"/>
    <n v="0"/>
    <n v="1677"/>
    <n v="1677"/>
    <n v="1677"/>
    <n v="1677"/>
  </r>
  <r>
    <m/>
    <m/>
    <x v="651"/>
    <x v="651"/>
    <n v="2"/>
    <n v="2"/>
    <n v="897"/>
    <n v="897"/>
    <n v="899"/>
    <n v="899"/>
  </r>
  <r>
    <m/>
    <m/>
    <x v="652"/>
    <x v="652"/>
    <n v="5937"/>
    <n v="5937"/>
    <n v="0"/>
    <n v="0"/>
    <n v="5937"/>
    <n v="5937"/>
  </r>
  <r>
    <m/>
    <m/>
    <x v="653"/>
    <x v="653"/>
    <n v="5937"/>
    <n v="5937"/>
    <n v="0"/>
    <n v="0"/>
    <n v="5937"/>
    <n v="5937"/>
  </r>
  <r>
    <m/>
    <m/>
    <x v="654"/>
    <x v="654"/>
    <n v="0"/>
    <n v="0"/>
    <n v="7"/>
    <n v="7"/>
    <n v="7"/>
    <n v="7"/>
  </r>
  <r>
    <m/>
    <m/>
    <x v="655"/>
    <x v="655"/>
    <n v="0"/>
    <n v="0"/>
    <n v="91"/>
    <n v="91"/>
    <n v="91"/>
    <n v="91"/>
  </r>
  <r>
    <m/>
    <m/>
    <x v="656"/>
    <x v="656"/>
    <n v="0"/>
    <n v="0"/>
    <n v="34"/>
    <n v="34"/>
    <n v="34"/>
    <n v="34"/>
  </r>
  <r>
    <m/>
    <m/>
    <x v="657"/>
    <x v="657"/>
    <n v="0"/>
    <n v="0"/>
    <n v="87"/>
    <n v="87"/>
    <n v="87"/>
    <n v="87"/>
  </r>
  <r>
    <m/>
    <m/>
    <x v="658"/>
    <x v="658"/>
    <n v="2259"/>
    <n v="2259"/>
    <n v="28684"/>
    <n v="28684"/>
    <n v="30943"/>
    <n v="30943"/>
  </r>
  <r>
    <m/>
    <m/>
    <x v="659"/>
    <x v="659"/>
    <n v="78"/>
    <n v="78"/>
    <n v="5529"/>
    <n v="5529"/>
    <n v="5607"/>
    <n v="5607"/>
  </r>
  <r>
    <m/>
    <m/>
    <x v="660"/>
    <x v="660"/>
    <n v="0"/>
    <n v="0"/>
    <n v="3"/>
    <n v="3"/>
    <n v="3"/>
    <n v="3"/>
  </r>
  <r>
    <m/>
    <m/>
    <x v="661"/>
    <x v="661"/>
    <n v="1198"/>
    <n v="1198"/>
    <n v="32973"/>
    <n v="32973"/>
    <n v="34171"/>
    <n v="34171"/>
  </r>
  <r>
    <m/>
    <m/>
    <x v="662"/>
    <x v="662"/>
    <n v="890"/>
    <n v="890"/>
    <n v="9687"/>
    <n v="9687"/>
    <n v="10577"/>
    <n v="10577"/>
  </r>
  <r>
    <m/>
    <m/>
    <x v="663"/>
    <x v="663"/>
    <n v="837"/>
    <n v="837"/>
    <n v="21290"/>
    <n v="21290"/>
    <n v="22127"/>
    <n v="22127"/>
  </r>
  <r>
    <m/>
    <m/>
    <x v="664"/>
    <x v="664"/>
    <n v="7"/>
    <n v="7"/>
    <n v="2311"/>
    <n v="2311"/>
    <n v="2318"/>
    <n v="2318"/>
  </r>
  <r>
    <m/>
    <m/>
    <x v="665"/>
    <x v="665"/>
    <n v="0"/>
    <n v="0"/>
    <n v="871"/>
    <n v="871"/>
    <n v="871"/>
    <n v="871"/>
  </r>
  <r>
    <m/>
    <m/>
    <x v="666"/>
    <x v="666"/>
    <n v="448"/>
    <n v="448"/>
    <n v="616"/>
    <n v="616"/>
    <n v="1064"/>
    <n v="1064"/>
  </r>
  <r>
    <m/>
    <m/>
    <x v="667"/>
    <x v="667"/>
    <n v="0"/>
    <n v="0"/>
    <n v="8"/>
    <n v="8"/>
    <n v="8"/>
    <n v="8"/>
  </r>
  <r>
    <m/>
    <m/>
    <x v="668"/>
    <x v="668"/>
    <n v="0"/>
    <n v="0"/>
    <n v="1328"/>
    <n v="1328"/>
    <n v="1328"/>
    <n v="1328"/>
  </r>
  <r>
    <m/>
    <m/>
    <x v="669"/>
    <x v="669"/>
    <n v="2"/>
    <n v="2"/>
    <n v="7354"/>
    <n v="7354"/>
    <n v="7356"/>
    <n v="7356"/>
  </r>
  <r>
    <m/>
    <m/>
    <x v="670"/>
    <x v="670"/>
    <n v="0"/>
    <n v="0"/>
    <n v="61"/>
    <n v="61"/>
    <n v="61"/>
    <n v="61"/>
  </r>
  <r>
    <m/>
    <m/>
    <x v="671"/>
    <x v="671"/>
    <n v="5"/>
    <n v="5"/>
    <n v="281"/>
    <n v="281"/>
    <n v="286"/>
    <n v="286"/>
  </r>
  <r>
    <m/>
    <m/>
    <x v="672"/>
    <x v="672"/>
    <n v="8"/>
    <n v="8"/>
    <n v="3815"/>
    <n v="3815"/>
    <n v="3823"/>
    <n v="3823"/>
  </r>
  <r>
    <m/>
    <m/>
    <x v="673"/>
    <x v="673"/>
    <n v="0"/>
    <n v="0"/>
    <n v="3350"/>
    <n v="3350"/>
    <n v="3350"/>
    <n v="3350"/>
  </r>
  <r>
    <m/>
    <m/>
    <x v="674"/>
    <x v="674"/>
    <n v="1"/>
    <n v="1"/>
    <n v="214"/>
    <n v="214"/>
    <n v="215"/>
    <n v="215"/>
  </r>
  <r>
    <m/>
    <m/>
    <x v="675"/>
    <x v="675"/>
    <n v="8"/>
    <n v="8"/>
    <n v="182"/>
    <n v="182"/>
    <n v="190"/>
    <n v="190"/>
  </r>
  <r>
    <m/>
    <m/>
    <x v="676"/>
    <x v="676"/>
    <n v="0"/>
    <n v="0"/>
    <n v="1"/>
    <n v="1"/>
    <n v="1"/>
    <n v="1"/>
  </r>
  <r>
    <m/>
    <m/>
    <x v="354"/>
    <x v="355"/>
    <n v="0"/>
    <n v="0"/>
    <n v="1"/>
    <n v="1"/>
    <n v="1"/>
    <n v="1"/>
  </r>
  <r>
    <m/>
    <m/>
    <x v="0"/>
    <x v="0"/>
    <m/>
    <m/>
    <m/>
    <m/>
    <m/>
    <m/>
  </r>
  <r>
    <s v="Kliničko odeljenje za gastroenterologiju i hepatologiju"/>
    <m/>
    <x v="0"/>
    <x v="0"/>
    <m/>
    <m/>
    <m/>
    <m/>
    <m/>
    <m/>
  </r>
  <r>
    <m/>
    <m/>
    <x v="677"/>
    <x v="677"/>
    <n v="294"/>
    <n v="294"/>
    <n v="71"/>
    <n v="71"/>
    <n v="365"/>
    <n v="365"/>
  </r>
  <r>
    <m/>
    <m/>
    <x v="624"/>
    <x v="625"/>
    <n v="0"/>
    <n v="0"/>
    <n v="1748"/>
    <n v="1748"/>
    <n v="1748"/>
    <n v="1748"/>
  </r>
  <r>
    <m/>
    <m/>
    <x v="627"/>
    <x v="628"/>
    <n v="0"/>
    <n v="0"/>
    <n v="2107"/>
    <n v="2107"/>
    <n v="2107"/>
    <n v="2107"/>
  </r>
  <r>
    <m/>
    <m/>
    <x v="628"/>
    <x v="629"/>
    <n v="0"/>
    <n v="0"/>
    <n v="39"/>
    <n v="39"/>
    <n v="39"/>
    <n v="39"/>
  </r>
  <r>
    <m/>
    <m/>
    <x v="678"/>
    <x v="678"/>
    <n v="0"/>
    <n v="0"/>
    <n v="1"/>
    <n v="1"/>
    <n v="1"/>
    <n v="1"/>
  </r>
  <r>
    <m/>
    <m/>
    <x v="629"/>
    <x v="630"/>
    <n v="0"/>
    <n v="0"/>
    <n v="131"/>
    <n v="131"/>
    <n v="131"/>
    <n v="131"/>
  </r>
  <r>
    <m/>
    <m/>
    <x v="679"/>
    <x v="679"/>
    <n v="0"/>
    <n v="0"/>
    <n v="2063"/>
    <n v="2063"/>
    <n v="2063"/>
    <n v="2063"/>
  </r>
  <r>
    <m/>
    <m/>
    <x v="630"/>
    <x v="631"/>
    <n v="0"/>
    <n v="0"/>
    <n v="44"/>
    <n v="44"/>
    <n v="44"/>
    <n v="44"/>
  </r>
  <r>
    <m/>
    <m/>
    <x v="64"/>
    <x v="65"/>
    <n v="1"/>
    <n v="1"/>
    <n v="227"/>
    <n v="227"/>
    <n v="228"/>
    <n v="228"/>
  </r>
  <r>
    <m/>
    <m/>
    <x v="680"/>
    <x v="680"/>
    <n v="0"/>
    <n v="0"/>
    <n v="33"/>
    <n v="33"/>
    <n v="33"/>
    <n v="33"/>
  </r>
  <r>
    <m/>
    <m/>
    <x v="681"/>
    <x v="681"/>
    <n v="410"/>
    <n v="410"/>
    <n v="0"/>
    <n v="0"/>
    <n v="410"/>
    <n v="410"/>
  </r>
  <r>
    <m/>
    <m/>
    <x v="200"/>
    <x v="201"/>
    <n v="0"/>
    <n v="0"/>
    <n v="1"/>
    <n v="1"/>
    <n v="1"/>
    <n v="1"/>
  </r>
  <r>
    <m/>
    <m/>
    <x v="631"/>
    <x v="632"/>
    <n v="0"/>
    <n v="0"/>
    <n v="92"/>
    <n v="92"/>
    <n v="92"/>
    <n v="92"/>
  </r>
  <r>
    <m/>
    <m/>
    <x v="633"/>
    <x v="634"/>
    <n v="333"/>
    <n v="333"/>
    <n v="640"/>
    <n v="640"/>
    <n v="973"/>
    <n v="973"/>
  </r>
  <r>
    <m/>
    <m/>
    <x v="682"/>
    <x v="682"/>
    <n v="0"/>
    <n v="0"/>
    <n v="16"/>
    <n v="16"/>
    <n v="16"/>
    <n v="16"/>
  </r>
  <r>
    <m/>
    <m/>
    <x v="642"/>
    <x v="642"/>
    <n v="0"/>
    <n v="0"/>
    <n v="5558"/>
    <n v="5558"/>
    <n v="5558"/>
    <n v="5558"/>
  </r>
  <r>
    <m/>
    <m/>
    <x v="644"/>
    <x v="644"/>
    <n v="11668"/>
    <n v="11668"/>
    <n v="0"/>
    <n v="0"/>
    <n v="11668"/>
    <n v="11668"/>
  </r>
  <r>
    <m/>
    <m/>
    <x v="683"/>
    <x v="683"/>
    <n v="0"/>
    <n v="0"/>
    <n v="7"/>
    <n v="7"/>
    <n v="7"/>
    <n v="7"/>
  </r>
  <r>
    <m/>
    <m/>
    <x v="645"/>
    <x v="645"/>
    <n v="0"/>
    <n v="0"/>
    <n v="34"/>
    <n v="34"/>
    <n v="34"/>
    <n v="34"/>
  </r>
  <r>
    <m/>
    <m/>
    <x v="647"/>
    <x v="647"/>
    <n v="0"/>
    <n v="0"/>
    <n v="2"/>
    <n v="2"/>
    <n v="2"/>
    <n v="2"/>
  </r>
  <r>
    <m/>
    <m/>
    <x v="648"/>
    <x v="648"/>
    <n v="0"/>
    <n v="0"/>
    <n v="82"/>
    <n v="82"/>
    <n v="82"/>
    <n v="82"/>
  </r>
  <r>
    <m/>
    <m/>
    <x v="684"/>
    <x v="684"/>
    <n v="0"/>
    <n v="0"/>
    <n v="6"/>
    <n v="6"/>
    <n v="6"/>
    <n v="6"/>
  </r>
  <r>
    <m/>
    <m/>
    <x v="649"/>
    <x v="649"/>
    <n v="0"/>
    <n v="0"/>
    <n v="2064"/>
    <n v="2064"/>
    <n v="2064"/>
    <n v="2064"/>
  </r>
  <r>
    <m/>
    <m/>
    <x v="650"/>
    <x v="650"/>
    <n v="0"/>
    <n v="0"/>
    <n v="2064"/>
    <n v="2064"/>
    <n v="2064"/>
    <n v="2064"/>
  </r>
  <r>
    <m/>
    <m/>
    <x v="685"/>
    <x v="685"/>
    <n v="0"/>
    <n v="0"/>
    <n v="2064"/>
    <n v="2064"/>
    <n v="2064"/>
    <n v="2064"/>
  </r>
  <r>
    <m/>
    <m/>
    <x v="652"/>
    <x v="652"/>
    <n v="11667"/>
    <n v="11667"/>
    <n v="2064"/>
    <n v="2064"/>
    <n v="13731"/>
    <n v="13731"/>
  </r>
  <r>
    <m/>
    <m/>
    <x v="653"/>
    <x v="653"/>
    <n v="11668"/>
    <n v="11668"/>
    <n v="2064"/>
    <n v="2064"/>
    <n v="13732"/>
    <n v="13732"/>
  </r>
  <r>
    <m/>
    <m/>
    <x v="686"/>
    <x v="686"/>
    <n v="0"/>
    <n v="0"/>
    <n v="42"/>
    <n v="42"/>
    <n v="42"/>
    <n v="42"/>
  </r>
  <r>
    <m/>
    <m/>
    <x v="655"/>
    <x v="655"/>
    <n v="0"/>
    <n v="0"/>
    <n v="2062"/>
    <n v="2062"/>
    <n v="2062"/>
    <n v="2062"/>
  </r>
  <r>
    <m/>
    <m/>
    <x v="687"/>
    <x v="687"/>
    <n v="0"/>
    <n v="0"/>
    <n v="15"/>
    <n v="15"/>
    <n v="15"/>
    <n v="15"/>
  </r>
  <r>
    <m/>
    <m/>
    <x v="656"/>
    <x v="656"/>
    <n v="0"/>
    <n v="0"/>
    <n v="249"/>
    <n v="249"/>
    <n v="249"/>
    <n v="249"/>
  </r>
  <r>
    <m/>
    <m/>
    <x v="659"/>
    <x v="659"/>
    <n v="0"/>
    <n v="0"/>
    <n v="848"/>
    <n v="848"/>
    <n v="848"/>
    <n v="848"/>
  </r>
  <r>
    <m/>
    <m/>
    <x v="688"/>
    <x v="688"/>
    <n v="0"/>
    <n v="0"/>
    <n v="2029"/>
    <n v="2029"/>
    <n v="2029"/>
    <n v="2029"/>
  </r>
  <r>
    <m/>
    <m/>
    <x v="660"/>
    <x v="660"/>
    <n v="0"/>
    <n v="0"/>
    <n v="9"/>
    <n v="9"/>
    <n v="9"/>
    <n v="9"/>
  </r>
  <r>
    <m/>
    <m/>
    <x v="661"/>
    <x v="661"/>
    <n v="0"/>
    <n v="0"/>
    <n v="253"/>
    <n v="253"/>
    <n v="253"/>
    <n v="253"/>
  </r>
  <r>
    <m/>
    <m/>
    <x v="662"/>
    <x v="662"/>
    <n v="0"/>
    <n v="0"/>
    <n v="787"/>
    <n v="787"/>
    <n v="787"/>
    <n v="787"/>
  </r>
  <r>
    <m/>
    <m/>
    <x v="663"/>
    <x v="663"/>
    <n v="0"/>
    <n v="0"/>
    <n v="4339"/>
    <n v="4339"/>
    <n v="4339"/>
    <n v="4339"/>
  </r>
  <r>
    <m/>
    <m/>
    <x v="664"/>
    <x v="664"/>
    <n v="0"/>
    <n v="0"/>
    <n v="665"/>
    <n v="665"/>
    <n v="665"/>
    <n v="665"/>
  </r>
  <r>
    <m/>
    <m/>
    <x v="665"/>
    <x v="665"/>
    <n v="0"/>
    <n v="0"/>
    <n v="4"/>
    <n v="4"/>
    <n v="4"/>
    <n v="4"/>
  </r>
  <r>
    <m/>
    <m/>
    <x v="666"/>
    <x v="666"/>
    <n v="0"/>
    <n v="0"/>
    <n v="1766"/>
    <n v="1766"/>
    <n v="1766"/>
    <n v="1766"/>
  </r>
  <r>
    <m/>
    <m/>
    <x v="689"/>
    <x v="689"/>
    <n v="0"/>
    <n v="0"/>
    <n v="80"/>
    <n v="80"/>
    <n v="80"/>
    <n v="80"/>
  </r>
  <r>
    <m/>
    <m/>
    <x v="690"/>
    <x v="690"/>
    <n v="0"/>
    <n v="0"/>
    <n v="39"/>
    <n v="39"/>
    <n v="39"/>
    <n v="39"/>
  </r>
  <r>
    <m/>
    <m/>
    <x v="668"/>
    <x v="668"/>
    <n v="0"/>
    <n v="0"/>
    <n v="302"/>
    <n v="302"/>
    <n v="302"/>
    <n v="302"/>
  </r>
  <r>
    <m/>
    <m/>
    <x v="691"/>
    <x v="691"/>
    <n v="0"/>
    <n v="0"/>
    <n v="112"/>
    <n v="112"/>
    <n v="112"/>
    <n v="112"/>
  </r>
  <r>
    <m/>
    <m/>
    <x v="669"/>
    <x v="669"/>
    <n v="0"/>
    <n v="0"/>
    <n v="1451"/>
    <n v="1451"/>
    <n v="1451"/>
    <n v="1451"/>
  </r>
  <r>
    <m/>
    <m/>
    <x v="670"/>
    <x v="670"/>
    <n v="0"/>
    <n v="0"/>
    <n v="48"/>
    <n v="48"/>
    <n v="48"/>
    <n v="48"/>
  </r>
  <r>
    <m/>
    <m/>
    <x v="671"/>
    <x v="671"/>
    <n v="0"/>
    <n v="0"/>
    <n v="17"/>
    <n v="17"/>
    <n v="17"/>
    <n v="17"/>
  </r>
  <r>
    <m/>
    <m/>
    <x v="692"/>
    <x v="692"/>
    <n v="0"/>
    <n v="0"/>
    <n v="1851"/>
    <n v="1851"/>
    <n v="1851"/>
    <n v="1851"/>
  </r>
  <r>
    <m/>
    <m/>
    <x v="672"/>
    <x v="672"/>
    <n v="0"/>
    <n v="0"/>
    <n v="326"/>
    <n v="326"/>
    <n v="326"/>
    <n v="326"/>
  </r>
  <r>
    <m/>
    <m/>
    <x v="673"/>
    <x v="673"/>
    <n v="0"/>
    <n v="0"/>
    <n v="4"/>
    <n v="4"/>
    <n v="4"/>
    <n v="4"/>
  </r>
  <r>
    <m/>
    <m/>
    <x v="654"/>
    <x v="654"/>
    <n v="0"/>
    <n v="0"/>
    <n v="1"/>
    <n v="1"/>
    <n v="1"/>
    <n v="1"/>
  </r>
  <r>
    <m/>
    <m/>
    <x v="0"/>
    <x v="0"/>
    <m/>
    <m/>
    <m/>
    <m/>
    <m/>
    <m/>
  </r>
  <r>
    <s v="ENDOSKOPIJE"/>
    <m/>
    <x v="0"/>
    <x v="0"/>
    <m/>
    <m/>
    <m/>
    <m/>
    <m/>
    <m/>
  </r>
  <r>
    <m/>
    <m/>
    <x v="693"/>
    <x v="693"/>
    <n v="4"/>
    <n v="4"/>
    <n v="2"/>
    <n v="2"/>
    <n v="6"/>
    <n v="6"/>
  </r>
  <r>
    <m/>
    <m/>
    <x v="694"/>
    <x v="694"/>
    <n v="417"/>
    <n v="417"/>
    <n v="1419"/>
    <n v="1419"/>
    <n v="1836"/>
    <n v="1836"/>
  </r>
  <r>
    <m/>
    <m/>
    <x v="695"/>
    <x v="695"/>
    <n v="29"/>
    <n v="29"/>
    <n v="331"/>
    <n v="331"/>
    <n v="360"/>
    <n v="360"/>
  </r>
  <r>
    <m/>
    <m/>
    <x v="696"/>
    <x v="696"/>
    <n v="190"/>
    <n v="190"/>
    <n v="902"/>
    <n v="902"/>
    <n v="1092"/>
    <n v="1092"/>
  </r>
  <r>
    <m/>
    <m/>
    <x v="697"/>
    <x v="697"/>
    <n v="627"/>
    <n v="627"/>
    <n v="1956"/>
    <n v="1956"/>
    <n v="2583"/>
    <n v="2583"/>
  </r>
  <r>
    <m/>
    <m/>
    <x v="698"/>
    <x v="698"/>
    <n v="461"/>
    <n v="461"/>
    <n v="775"/>
    <n v="775"/>
    <n v="1236"/>
    <n v="1236"/>
  </r>
  <r>
    <m/>
    <m/>
    <x v="699"/>
    <x v="699"/>
    <n v="224"/>
    <n v="224"/>
    <n v="823"/>
    <n v="823"/>
    <n v="1047"/>
    <n v="1047"/>
  </r>
  <r>
    <m/>
    <m/>
    <x v="700"/>
    <x v="700"/>
    <n v="1"/>
    <n v="1"/>
    <n v="10"/>
    <n v="10"/>
    <n v="11"/>
    <n v="11"/>
  </r>
  <r>
    <m/>
    <m/>
    <x v="701"/>
    <x v="701"/>
    <n v="0"/>
    <n v="0"/>
    <n v="3"/>
    <n v="3"/>
    <n v="3"/>
    <n v="3"/>
  </r>
  <r>
    <m/>
    <m/>
    <x v="702"/>
    <x v="702"/>
    <n v="0"/>
    <n v="0"/>
    <n v="14"/>
    <n v="14"/>
    <n v="14"/>
    <n v="14"/>
  </r>
  <r>
    <m/>
    <m/>
    <x v="703"/>
    <x v="703"/>
    <n v="0"/>
    <n v="0"/>
    <n v="1"/>
    <n v="1"/>
    <n v="1"/>
    <n v="1"/>
  </r>
  <r>
    <m/>
    <m/>
    <x v="704"/>
    <x v="704"/>
    <n v="2"/>
    <n v="2"/>
    <n v="11"/>
    <n v="11"/>
    <n v="13"/>
    <n v="13"/>
  </r>
  <r>
    <m/>
    <m/>
    <x v="705"/>
    <x v="705"/>
    <n v="1"/>
    <n v="1"/>
    <n v="0"/>
    <n v="0"/>
    <n v="1"/>
    <n v="1"/>
  </r>
  <r>
    <m/>
    <m/>
    <x v="706"/>
    <x v="706"/>
    <n v="0"/>
    <n v="0"/>
    <n v="2"/>
    <n v="2"/>
    <n v="2"/>
    <n v="2"/>
  </r>
  <r>
    <m/>
    <m/>
    <x v="707"/>
    <x v="707"/>
    <n v="0"/>
    <n v="0"/>
    <n v="2"/>
    <n v="2"/>
    <n v="2"/>
    <n v="2"/>
  </r>
  <r>
    <m/>
    <m/>
    <x v="708"/>
    <x v="708"/>
    <n v="133"/>
    <n v="133"/>
    <n v="277"/>
    <n v="277"/>
    <n v="410"/>
    <n v="410"/>
  </r>
  <r>
    <m/>
    <m/>
    <x v="709"/>
    <x v="709"/>
    <n v="0"/>
    <n v="0"/>
    <n v="2"/>
    <n v="2"/>
    <n v="2"/>
    <n v="2"/>
  </r>
  <r>
    <m/>
    <m/>
    <x v="710"/>
    <x v="710"/>
    <n v="0"/>
    <n v="0"/>
    <n v="100"/>
    <n v="100"/>
    <n v="100"/>
    <n v="100"/>
  </r>
  <r>
    <m/>
    <m/>
    <x v="711"/>
    <x v="711"/>
    <n v="0"/>
    <n v="0"/>
    <n v="99"/>
    <n v="99"/>
    <n v="99"/>
    <n v="99"/>
  </r>
  <r>
    <m/>
    <m/>
    <x v="712"/>
    <x v="712"/>
    <n v="0"/>
    <n v="0"/>
    <n v="1"/>
    <n v="1"/>
    <n v="1"/>
    <n v="1"/>
  </r>
  <r>
    <m/>
    <m/>
    <x v="713"/>
    <x v="713"/>
    <n v="0"/>
    <n v="0"/>
    <n v="40"/>
    <n v="40"/>
    <n v="40"/>
    <n v="40"/>
  </r>
  <r>
    <m/>
    <m/>
    <x v="714"/>
    <x v="714"/>
    <n v="557"/>
    <n v="557"/>
    <n v="26"/>
    <n v="26"/>
    <n v="583"/>
    <n v="583"/>
  </r>
  <r>
    <m/>
    <m/>
    <x v="715"/>
    <x v="715"/>
    <n v="2"/>
    <n v="2"/>
    <n v="0"/>
    <n v="0"/>
    <n v="2"/>
    <n v="2"/>
  </r>
  <r>
    <m/>
    <m/>
    <x v="716"/>
    <x v="716"/>
    <n v="1"/>
    <n v="1"/>
    <n v="10"/>
    <n v="10"/>
    <n v="11"/>
    <n v="11"/>
  </r>
  <r>
    <m/>
    <m/>
    <x v="717"/>
    <x v="717"/>
    <n v="1"/>
    <n v="1"/>
    <n v="0"/>
    <n v="0"/>
    <n v="1"/>
    <n v="1"/>
  </r>
  <r>
    <m/>
    <m/>
    <x v="718"/>
    <x v="718"/>
    <n v="457"/>
    <n v="457"/>
    <n v="38"/>
    <n v="38"/>
    <n v="495"/>
    <n v="495"/>
  </r>
  <r>
    <m/>
    <m/>
    <x v="681"/>
    <x v="681"/>
    <n v="0"/>
    <n v="0"/>
    <n v="7"/>
    <n v="7"/>
    <n v="7"/>
    <n v="7"/>
  </r>
  <r>
    <m/>
    <m/>
    <x v="719"/>
    <x v="719"/>
    <n v="10"/>
    <n v="10"/>
    <n v="43"/>
    <n v="43"/>
    <n v="53"/>
    <n v="53"/>
  </r>
  <r>
    <m/>
    <m/>
    <x v="720"/>
    <x v="720"/>
    <n v="0"/>
    <n v="0"/>
    <n v="1"/>
    <n v="1"/>
    <n v="1"/>
    <n v="1"/>
  </r>
  <r>
    <m/>
    <m/>
    <x v="721"/>
    <x v="721"/>
    <n v="45"/>
    <n v="45"/>
    <n v="94"/>
    <n v="94"/>
    <n v="139"/>
    <n v="139"/>
  </r>
  <r>
    <m/>
    <m/>
    <x v="722"/>
    <x v="722"/>
    <n v="0"/>
    <n v="0"/>
    <n v="1"/>
    <n v="1"/>
    <n v="1"/>
    <n v="1"/>
  </r>
  <r>
    <m/>
    <m/>
    <x v="723"/>
    <x v="723"/>
    <n v="2"/>
    <n v="2"/>
    <n v="1"/>
    <n v="1"/>
    <n v="3"/>
    <n v="3"/>
  </r>
  <r>
    <m/>
    <m/>
    <x v="724"/>
    <x v="724"/>
    <n v="0"/>
    <n v="0"/>
    <n v="9"/>
    <n v="9"/>
    <n v="9"/>
    <n v="9"/>
  </r>
  <r>
    <m/>
    <m/>
    <x v="725"/>
    <x v="725"/>
    <n v="1"/>
    <n v="1"/>
    <n v="3"/>
    <n v="3"/>
    <n v="4"/>
    <n v="4"/>
  </r>
  <r>
    <m/>
    <m/>
    <x v="726"/>
    <x v="726"/>
    <n v="1"/>
    <n v="1"/>
    <n v="0"/>
    <n v="0"/>
    <n v="1"/>
    <n v="1"/>
  </r>
  <r>
    <m/>
    <m/>
    <x v="0"/>
    <x v="0"/>
    <m/>
    <m/>
    <m/>
    <m/>
    <m/>
    <m/>
  </r>
  <r>
    <s v="Kliničko odeljenje za endokrinologiju, dijabetes i bolesti metabolizma"/>
    <m/>
    <x v="0"/>
    <x v="0"/>
    <m/>
    <m/>
    <m/>
    <m/>
    <m/>
    <m/>
  </r>
  <r>
    <m/>
    <m/>
    <x v="727"/>
    <x v="727"/>
    <n v="0"/>
    <n v="0"/>
    <n v="1"/>
    <n v="1"/>
    <n v="1"/>
    <n v="1"/>
  </r>
  <r>
    <m/>
    <m/>
    <x v="728"/>
    <x v="728"/>
    <n v="6"/>
    <n v="6"/>
    <n v="49"/>
    <n v="49"/>
    <n v="55"/>
    <n v="55"/>
  </r>
  <r>
    <m/>
    <m/>
    <x v="729"/>
    <x v="729"/>
    <n v="2"/>
    <n v="2"/>
    <n v="8"/>
    <n v="8"/>
    <n v="10"/>
    <n v="10"/>
  </r>
  <r>
    <m/>
    <m/>
    <x v="730"/>
    <x v="730"/>
    <n v="25"/>
    <n v="25"/>
    <n v="0"/>
    <n v="0"/>
    <n v="25"/>
    <n v="25"/>
  </r>
  <r>
    <m/>
    <m/>
    <x v="731"/>
    <x v="731"/>
    <n v="99"/>
    <n v="99"/>
    <n v="9"/>
    <n v="9"/>
    <n v="108"/>
    <n v="108"/>
  </r>
  <r>
    <m/>
    <m/>
    <x v="732"/>
    <x v="732"/>
    <n v="95"/>
    <n v="95"/>
    <n v="0"/>
    <n v="0"/>
    <n v="95"/>
    <n v="95"/>
  </r>
  <r>
    <m/>
    <m/>
    <x v="733"/>
    <x v="733"/>
    <n v="247"/>
    <n v="247"/>
    <n v="1"/>
    <n v="1"/>
    <n v="248"/>
    <n v="248"/>
  </r>
  <r>
    <m/>
    <m/>
    <x v="734"/>
    <x v="734"/>
    <n v="3"/>
    <n v="3"/>
    <n v="0"/>
    <n v="0"/>
    <n v="3"/>
    <n v="3"/>
  </r>
  <r>
    <m/>
    <m/>
    <x v="735"/>
    <x v="735"/>
    <n v="4"/>
    <n v="4"/>
    <n v="0"/>
    <n v="0"/>
    <n v="4"/>
    <n v="4"/>
  </r>
  <r>
    <m/>
    <m/>
    <x v="736"/>
    <x v="736"/>
    <n v="9"/>
    <n v="9"/>
    <n v="0"/>
    <n v="0"/>
    <n v="9"/>
    <n v="9"/>
  </r>
  <r>
    <m/>
    <m/>
    <x v="737"/>
    <x v="737"/>
    <n v="0"/>
    <n v="0"/>
    <n v="2"/>
    <n v="2"/>
    <n v="2"/>
    <n v="2"/>
  </r>
  <r>
    <m/>
    <m/>
    <x v="738"/>
    <x v="738"/>
    <n v="0"/>
    <n v="0"/>
    <n v="1"/>
    <n v="1"/>
    <n v="1"/>
    <n v="1"/>
  </r>
  <r>
    <m/>
    <m/>
    <x v="739"/>
    <x v="739"/>
    <n v="0"/>
    <n v="0"/>
    <n v="1"/>
    <n v="1"/>
    <n v="1"/>
    <n v="1"/>
  </r>
  <r>
    <m/>
    <m/>
    <x v="740"/>
    <x v="740"/>
    <n v="0"/>
    <n v="0"/>
    <n v="1"/>
    <n v="1"/>
    <n v="1"/>
    <n v="1"/>
  </r>
  <r>
    <m/>
    <m/>
    <x v="623"/>
    <x v="624"/>
    <n v="31"/>
    <n v="31"/>
    <n v="493"/>
    <n v="493"/>
    <n v="524"/>
    <n v="524"/>
  </r>
  <r>
    <m/>
    <m/>
    <x v="624"/>
    <x v="625"/>
    <n v="4"/>
    <n v="4"/>
    <n v="789"/>
    <n v="789"/>
    <n v="793"/>
    <n v="793"/>
  </r>
  <r>
    <m/>
    <m/>
    <x v="741"/>
    <x v="741"/>
    <n v="1396"/>
    <n v="1396"/>
    <n v="86"/>
    <n v="86"/>
    <n v="1482"/>
    <n v="1482"/>
  </r>
  <r>
    <m/>
    <m/>
    <x v="627"/>
    <x v="628"/>
    <n v="72"/>
    <n v="72"/>
    <n v="1534"/>
    <n v="1534"/>
    <n v="1606"/>
    <n v="1606"/>
  </r>
  <r>
    <m/>
    <m/>
    <x v="628"/>
    <x v="629"/>
    <n v="0"/>
    <n v="0"/>
    <n v="78"/>
    <n v="78"/>
    <n v="78"/>
    <n v="78"/>
  </r>
  <r>
    <m/>
    <m/>
    <x v="676"/>
    <x v="676"/>
    <n v="0"/>
    <n v="0"/>
    <n v="7"/>
    <n v="7"/>
    <n v="7"/>
    <n v="7"/>
  </r>
  <r>
    <m/>
    <m/>
    <x v="679"/>
    <x v="679"/>
    <n v="3241"/>
    <n v="3241"/>
    <n v="778"/>
    <n v="778"/>
    <n v="4019"/>
    <n v="4019"/>
  </r>
  <r>
    <m/>
    <m/>
    <x v="630"/>
    <x v="631"/>
    <n v="0"/>
    <n v="0"/>
    <n v="316"/>
    <n v="316"/>
    <n v="316"/>
    <n v="316"/>
  </r>
  <r>
    <m/>
    <m/>
    <x v="631"/>
    <x v="632"/>
    <n v="0"/>
    <n v="0"/>
    <n v="148"/>
    <n v="148"/>
    <n v="148"/>
    <n v="148"/>
  </r>
  <r>
    <m/>
    <m/>
    <x v="742"/>
    <x v="742"/>
    <n v="334"/>
    <n v="334"/>
    <n v="26"/>
    <n v="26"/>
    <n v="360"/>
    <n v="360"/>
  </r>
  <r>
    <m/>
    <m/>
    <x v="682"/>
    <x v="682"/>
    <n v="0"/>
    <n v="0"/>
    <n v="157"/>
    <n v="157"/>
    <n v="157"/>
    <n v="157"/>
  </r>
  <r>
    <m/>
    <m/>
    <x v="642"/>
    <x v="642"/>
    <n v="9"/>
    <n v="9"/>
    <n v="1067"/>
    <n v="1067"/>
    <n v="1076"/>
    <n v="1076"/>
  </r>
  <r>
    <m/>
    <m/>
    <x v="644"/>
    <x v="644"/>
    <n v="0"/>
    <n v="0"/>
    <n v="839"/>
    <n v="839"/>
    <n v="839"/>
    <n v="839"/>
  </r>
  <r>
    <m/>
    <m/>
    <x v="743"/>
    <x v="743"/>
    <n v="0"/>
    <n v="0"/>
    <n v="120"/>
    <n v="120"/>
    <n v="120"/>
    <n v="120"/>
  </r>
  <r>
    <m/>
    <m/>
    <x v="645"/>
    <x v="645"/>
    <n v="0"/>
    <n v="0"/>
    <n v="95"/>
    <n v="95"/>
    <n v="95"/>
    <n v="95"/>
  </r>
  <r>
    <m/>
    <m/>
    <x v="646"/>
    <x v="646"/>
    <n v="0"/>
    <n v="0"/>
    <n v="8"/>
    <n v="8"/>
    <n v="8"/>
    <n v="8"/>
  </r>
  <r>
    <m/>
    <m/>
    <x v="744"/>
    <x v="744"/>
    <n v="0"/>
    <n v="0"/>
    <n v="3"/>
    <n v="3"/>
    <n v="3"/>
    <n v="3"/>
  </r>
  <r>
    <m/>
    <m/>
    <x v="648"/>
    <x v="648"/>
    <n v="0"/>
    <n v="0"/>
    <n v="16"/>
    <n v="16"/>
    <n v="16"/>
    <n v="16"/>
  </r>
  <r>
    <m/>
    <m/>
    <x v="745"/>
    <x v="745"/>
    <n v="0"/>
    <n v="0"/>
    <n v="1"/>
    <n v="1"/>
    <n v="1"/>
    <n v="1"/>
  </r>
  <r>
    <m/>
    <m/>
    <x v="746"/>
    <x v="746"/>
    <n v="0"/>
    <n v="0"/>
    <n v="3"/>
    <n v="3"/>
    <n v="3"/>
    <n v="3"/>
  </r>
  <r>
    <m/>
    <m/>
    <x v="747"/>
    <x v="747"/>
    <n v="2928"/>
    <n v="2928"/>
    <n v="719"/>
    <n v="719"/>
    <n v="3647"/>
    <n v="3647"/>
  </r>
  <r>
    <m/>
    <m/>
    <x v="649"/>
    <x v="649"/>
    <n v="0"/>
    <n v="0"/>
    <n v="817"/>
    <n v="817"/>
    <n v="817"/>
    <n v="817"/>
  </r>
  <r>
    <m/>
    <m/>
    <x v="650"/>
    <x v="650"/>
    <n v="0"/>
    <n v="0"/>
    <n v="814"/>
    <n v="814"/>
    <n v="814"/>
    <n v="814"/>
  </r>
  <r>
    <m/>
    <m/>
    <x v="748"/>
    <x v="748"/>
    <n v="2978"/>
    <n v="2978"/>
    <n v="747"/>
    <n v="747"/>
    <n v="3725"/>
    <n v="3725"/>
  </r>
  <r>
    <m/>
    <m/>
    <x v="685"/>
    <x v="685"/>
    <n v="0"/>
    <n v="0"/>
    <n v="744"/>
    <n v="744"/>
    <n v="744"/>
    <n v="744"/>
  </r>
  <r>
    <m/>
    <m/>
    <x v="652"/>
    <x v="652"/>
    <n v="7338"/>
    <n v="7338"/>
    <n v="740"/>
    <n v="740"/>
    <n v="8078"/>
    <n v="8078"/>
  </r>
  <r>
    <m/>
    <m/>
    <x v="653"/>
    <x v="653"/>
    <n v="8995"/>
    <n v="8995"/>
    <n v="753"/>
    <n v="753"/>
    <n v="9748"/>
    <n v="9748"/>
  </r>
  <r>
    <m/>
    <m/>
    <x v="654"/>
    <x v="654"/>
    <n v="0"/>
    <n v="0"/>
    <n v="10"/>
    <n v="10"/>
    <n v="10"/>
    <n v="10"/>
  </r>
  <r>
    <m/>
    <m/>
    <x v="655"/>
    <x v="655"/>
    <n v="0"/>
    <n v="0"/>
    <n v="704"/>
    <n v="704"/>
    <n v="704"/>
    <n v="704"/>
  </r>
  <r>
    <m/>
    <m/>
    <x v="656"/>
    <x v="656"/>
    <n v="0"/>
    <n v="0"/>
    <n v="194"/>
    <n v="194"/>
    <n v="194"/>
    <n v="194"/>
  </r>
  <r>
    <m/>
    <m/>
    <x v="657"/>
    <x v="657"/>
    <n v="1"/>
    <n v="1"/>
    <n v="0"/>
    <n v="0"/>
    <n v="1"/>
    <n v="1"/>
  </r>
  <r>
    <m/>
    <m/>
    <x v="659"/>
    <x v="659"/>
    <n v="0"/>
    <n v="0"/>
    <n v="1507"/>
    <n v="1507"/>
    <n v="1507"/>
    <n v="1507"/>
  </r>
  <r>
    <m/>
    <m/>
    <x v="660"/>
    <x v="660"/>
    <n v="0"/>
    <n v="0"/>
    <n v="135"/>
    <n v="135"/>
    <n v="135"/>
    <n v="135"/>
  </r>
  <r>
    <m/>
    <m/>
    <x v="662"/>
    <x v="662"/>
    <n v="196"/>
    <n v="196"/>
    <n v="838"/>
    <n v="838"/>
    <n v="1034"/>
    <n v="1034"/>
  </r>
  <r>
    <m/>
    <m/>
    <x v="663"/>
    <x v="663"/>
    <n v="50"/>
    <n v="50"/>
    <n v="1488"/>
    <n v="1488"/>
    <n v="1538"/>
    <n v="1538"/>
  </r>
  <r>
    <m/>
    <m/>
    <x v="664"/>
    <x v="664"/>
    <n v="0"/>
    <n v="0"/>
    <n v="827"/>
    <n v="827"/>
    <n v="827"/>
    <n v="827"/>
  </r>
  <r>
    <m/>
    <m/>
    <x v="749"/>
    <x v="749"/>
    <n v="0"/>
    <n v="0"/>
    <n v="1"/>
    <n v="1"/>
    <n v="1"/>
    <n v="1"/>
  </r>
  <r>
    <m/>
    <m/>
    <x v="665"/>
    <x v="665"/>
    <n v="52"/>
    <n v="52"/>
    <n v="3931"/>
    <n v="3931"/>
    <n v="3983"/>
    <n v="3983"/>
  </r>
  <r>
    <m/>
    <m/>
    <x v="750"/>
    <x v="750"/>
    <n v="0"/>
    <n v="0"/>
    <n v="3"/>
    <n v="3"/>
    <n v="3"/>
    <n v="3"/>
  </r>
  <r>
    <m/>
    <m/>
    <x v="668"/>
    <x v="668"/>
    <n v="0"/>
    <n v="0"/>
    <n v="351"/>
    <n v="351"/>
    <n v="351"/>
    <n v="351"/>
  </r>
  <r>
    <m/>
    <m/>
    <x v="669"/>
    <x v="669"/>
    <n v="0"/>
    <n v="0"/>
    <n v="3680"/>
    <n v="3680"/>
    <n v="3680"/>
    <n v="3680"/>
  </r>
  <r>
    <m/>
    <m/>
    <x v="670"/>
    <x v="670"/>
    <n v="0"/>
    <n v="0"/>
    <n v="31"/>
    <n v="31"/>
    <n v="31"/>
    <n v="31"/>
  </r>
  <r>
    <m/>
    <m/>
    <x v="672"/>
    <x v="672"/>
    <n v="4187"/>
    <n v="4187"/>
    <n v="15906"/>
    <n v="15906"/>
    <n v="20093"/>
    <n v="20093"/>
  </r>
  <r>
    <m/>
    <m/>
    <x v="674"/>
    <x v="674"/>
    <n v="0"/>
    <n v="0"/>
    <n v="786"/>
    <n v="786"/>
    <n v="786"/>
    <n v="786"/>
  </r>
  <r>
    <m/>
    <m/>
    <x v="751"/>
    <x v="751"/>
    <n v="80"/>
    <n v="80"/>
    <n v="0"/>
    <n v="0"/>
    <n v="80"/>
    <n v="80"/>
  </r>
  <r>
    <m/>
    <m/>
    <x v="0"/>
    <x v="0"/>
    <m/>
    <m/>
    <m/>
    <m/>
    <m/>
    <m/>
  </r>
  <r>
    <s v="Kliničko odeljenje za kardiovaskularne bolesti"/>
    <m/>
    <x v="0"/>
    <x v="0"/>
    <m/>
    <m/>
    <m/>
    <m/>
    <m/>
    <m/>
  </r>
  <r>
    <m/>
    <m/>
    <x v="752"/>
    <x v="752"/>
    <n v="0"/>
    <n v="0"/>
    <n v="4"/>
    <n v="4"/>
    <n v="4"/>
    <n v="4"/>
  </r>
  <r>
    <m/>
    <m/>
    <x v="753"/>
    <x v="753"/>
    <n v="14210"/>
    <n v="14210"/>
    <n v="10127"/>
    <n v="10127"/>
    <n v="24337"/>
    <n v="24337"/>
  </r>
  <r>
    <m/>
    <m/>
    <x v="624"/>
    <x v="625"/>
    <n v="957"/>
    <n v="957"/>
    <n v="8604"/>
    <n v="8604"/>
    <n v="9561"/>
    <n v="9561"/>
  </r>
  <r>
    <m/>
    <m/>
    <x v="754"/>
    <x v="754"/>
    <n v="625"/>
    <n v="625"/>
    <n v="401"/>
    <n v="401"/>
    <n v="1026"/>
    <n v="1026"/>
  </r>
  <r>
    <m/>
    <m/>
    <x v="755"/>
    <x v="755"/>
    <n v="774"/>
    <n v="774"/>
    <n v="76"/>
    <n v="76"/>
    <n v="850"/>
    <n v="850"/>
  </r>
  <r>
    <m/>
    <m/>
    <x v="756"/>
    <x v="756"/>
    <n v="13241"/>
    <n v="13241"/>
    <n v="0"/>
    <n v="0"/>
    <n v="13241"/>
    <n v="13241"/>
  </r>
  <r>
    <m/>
    <m/>
    <x v="757"/>
    <x v="757"/>
    <n v="565"/>
    <n v="565"/>
    <n v="33"/>
    <n v="33"/>
    <n v="598"/>
    <n v="598"/>
  </r>
  <r>
    <m/>
    <m/>
    <x v="758"/>
    <x v="758"/>
    <n v="158"/>
    <n v="158"/>
    <n v="1"/>
    <n v="1"/>
    <n v="159"/>
    <n v="159"/>
  </r>
  <r>
    <m/>
    <m/>
    <x v="759"/>
    <x v="759"/>
    <n v="22"/>
    <n v="22"/>
    <n v="0"/>
    <n v="0"/>
    <n v="22"/>
    <n v="22"/>
  </r>
  <r>
    <m/>
    <m/>
    <x v="760"/>
    <x v="760"/>
    <n v="201"/>
    <n v="201"/>
    <n v="23"/>
    <n v="23"/>
    <n v="224"/>
    <n v="224"/>
  </r>
  <r>
    <m/>
    <m/>
    <x v="761"/>
    <x v="761"/>
    <n v="0"/>
    <n v="0"/>
    <n v="149"/>
    <n v="149"/>
    <n v="149"/>
    <n v="149"/>
  </r>
  <r>
    <m/>
    <m/>
    <x v="762"/>
    <x v="762"/>
    <n v="0"/>
    <n v="0"/>
    <n v="73"/>
    <n v="73"/>
    <n v="73"/>
    <n v="73"/>
  </r>
  <r>
    <m/>
    <m/>
    <x v="763"/>
    <x v="763"/>
    <n v="0"/>
    <n v="0"/>
    <n v="1"/>
    <n v="1"/>
    <n v="1"/>
    <n v="1"/>
  </r>
  <r>
    <m/>
    <m/>
    <x v="627"/>
    <x v="628"/>
    <n v="11"/>
    <n v="11"/>
    <n v="5894"/>
    <n v="5894"/>
    <n v="5905"/>
    <n v="5905"/>
  </r>
  <r>
    <m/>
    <m/>
    <x v="628"/>
    <x v="629"/>
    <n v="0"/>
    <n v="0"/>
    <n v="21"/>
    <n v="21"/>
    <n v="21"/>
    <n v="21"/>
  </r>
  <r>
    <m/>
    <m/>
    <x v="764"/>
    <x v="764"/>
    <n v="0"/>
    <n v="0"/>
    <n v="58"/>
    <n v="58"/>
    <n v="58"/>
    <n v="58"/>
  </r>
  <r>
    <m/>
    <m/>
    <x v="765"/>
    <x v="765"/>
    <n v="0"/>
    <n v="0"/>
    <n v="36"/>
    <n v="36"/>
    <n v="36"/>
    <n v="36"/>
  </r>
  <r>
    <m/>
    <m/>
    <x v="766"/>
    <x v="766"/>
    <n v="0"/>
    <n v="0"/>
    <n v="28"/>
    <n v="28"/>
    <n v="28"/>
    <n v="28"/>
  </r>
  <r>
    <m/>
    <m/>
    <x v="678"/>
    <x v="678"/>
    <n v="0"/>
    <n v="0"/>
    <n v="1"/>
    <n v="1"/>
    <n v="1"/>
    <n v="1"/>
  </r>
  <r>
    <m/>
    <m/>
    <x v="767"/>
    <x v="767"/>
    <n v="0"/>
    <n v="0"/>
    <n v="4"/>
    <n v="4"/>
    <n v="4"/>
    <n v="4"/>
  </r>
  <r>
    <m/>
    <m/>
    <x v="768"/>
    <x v="768"/>
    <n v="0"/>
    <n v="0"/>
    <n v="1108"/>
    <n v="1108"/>
    <n v="1108"/>
    <n v="1108"/>
  </r>
  <r>
    <m/>
    <m/>
    <x v="769"/>
    <x v="769"/>
    <n v="0"/>
    <n v="0"/>
    <n v="1915"/>
    <n v="1915"/>
    <n v="1915"/>
    <n v="1915"/>
  </r>
  <r>
    <m/>
    <m/>
    <x v="676"/>
    <x v="676"/>
    <n v="0"/>
    <n v="0"/>
    <n v="105"/>
    <n v="105"/>
    <n v="105"/>
    <n v="105"/>
  </r>
  <r>
    <m/>
    <m/>
    <x v="770"/>
    <x v="770"/>
    <n v="0"/>
    <n v="0"/>
    <n v="66"/>
    <n v="66"/>
    <n v="66"/>
    <n v="66"/>
  </r>
  <r>
    <m/>
    <m/>
    <x v="630"/>
    <x v="631"/>
    <n v="0"/>
    <n v="0"/>
    <n v="1870"/>
    <n v="1870"/>
    <n v="1870"/>
    <n v="1870"/>
  </r>
  <r>
    <m/>
    <m/>
    <x v="771"/>
    <x v="771"/>
    <n v="0"/>
    <n v="0"/>
    <n v="26"/>
    <n v="26"/>
    <n v="26"/>
    <n v="26"/>
  </r>
  <r>
    <m/>
    <m/>
    <x v="199"/>
    <x v="200"/>
    <n v="0"/>
    <n v="0"/>
    <n v="2429"/>
    <n v="2429"/>
    <n v="2429"/>
    <n v="2429"/>
  </r>
  <r>
    <m/>
    <m/>
    <x v="201"/>
    <x v="202"/>
    <n v="0"/>
    <n v="0"/>
    <n v="2426"/>
    <n v="2426"/>
    <n v="2426"/>
    <n v="2426"/>
  </r>
  <r>
    <m/>
    <m/>
    <x v="631"/>
    <x v="632"/>
    <n v="0"/>
    <n v="0"/>
    <n v="651"/>
    <n v="651"/>
    <n v="651"/>
    <n v="651"/>
  </r>
  <r>
    <m/>
    <m/>
    <x v="772"/>
    <x v="772"/>
    <n v="0"/>
    <n v="0"/>
    <n v="2178"/>
    <n v="2178"/>
    <n v="2178"/>
    <n v="2178"/>
  </r>
  <r>
    <m/>
    <m/>
    <x v="773"/>
    <x v="773"/>
    <n v="0"/>
    <n v="0"/>
    <n v="31"/>
    <n v="31"/>
    <n v="31"/>
    <n v="31"/>
  </r>
  <r>
    <m/>
    <m/>
    <x v="774"/>
    <x v="774"/>
    <n v="0"/>
    <n v="0"/>
    <n v="11"/>
    <n v="11"/>
    <n v="11"/>
    <n v="11"/>
  </r>
  <r>
    <m/>
    <m/>
    <x v="775"/>
    <x v="775"/>
    <n v="0"/>
    <n v="0"/>
    <n v="11"/>
    <n v="11"/>
    <n v="11"/>
    <n v="11"/>
  </r>
  <r>
    <m/>
    <m/>
    <x v="776"/>
    <x v="776"/>
    <n v="0"/>
    <n v="0"/>
    <n v="130"/>
    <n v="130"/>
    <n v="130"/>
    <n v="130"/>
  </r>
  <r>
    <m/>
    <m/>
    <x v="777"/>
    <x v="777"/>
    <n v="0"/>
    <n v="0"/>
    <n v="8"/>
    <n v="8"/>
    <n v="8"/>
    <n v="8"/>
  </r>
  <r>
    <m/>
    <m/>
    <x v="778"/>
    <x v="778"/>
    <n v="0"/>
    <n v="0"/>
    <n v="339"/>
    <n v="339"/>
    <n v="339"/>
    <n v="339"/>
  </r>
  <r>
    <m/>
    <m/>
    <x v="779"/>
    <x v="779"/>
    <n v="0"/>
    <n v="0"/>
    <n v="293"/>
    <n v="293"/>
    <n v="293"/>
    <n v="293"/>
  </r>
  <r>
    <m/>
    <m/>
    <x v="780"/>
    <x v="780"/>
    <n v="0"/>
    <n v="0"/>
    <n v="86"/>
    <n v="86"/>
    <n v="86"/>
    <n v="86"/>
  </r>
  <r>
    <m/>
    <m/>
    <x v="781"/>
    <x v="781"/>
    <n v="0"/>
    <n v="0"/>
    <n v="3"/>
    <n v="3"/>
    <n v="3"/>
    <n v="3"/>
  </r>
  <r>
    <m/>
    <m/>
    <x v="782"/>
    <x v="782"/>
    <n v="0"/>
    <n v="0"/>
    <n v="4"/>
    <n v="4"/>
    <n v="4"/>
    <n v="4"/>
  </r>
  <r>
    <m/>
    <m/>
    <x v="783"/>
    <x v="783"/>
    <n v="0"/>
    <n v="0"/>
    <n v="22"/>
    <n v="22"/>
    <n v="22"/>
    <n v="22"/>
  </r>
  <r>
    <m/>
    <m/>
    <x v="784"/>
    <x v="784"/>
    <n v="0"/>
    <n v="0"/>
    <n v="147"/>
    <n v="147"/>
    <n v="147"/>
    <n v="147"/>
  </r>
  <r>
    <m/>
    <m/>
    <x v="785"/>
    <x v="785"/>
    <n v="0"/>
    <n v="0"/>
    <n v="19"/>
    <n v="19"/>
    <n v="19"/>
    <n v="19"/>
  </r>
  <r>
    <m/>
    <m/>
    <x v="786"/>
    <x v="786"/>
    <n v="0"/>
    <n v="0"/>
    <n v="3"/>
    <n v="3"/>
    <n v="3"/>
    <n v="3"/>
  </r>
  <r>
    <m/>
    <m/>
    <x v="787"/>
    <x v="787"/>
    <n v="0"/>
    <n v="0"/>
    <n v="5"/>
    <n v="5"/>
    <n v="5"/>
    <n v="5"/>
  </r>
  <r>
    <m/>
    <m/>
    <x v="788"/>
    <x v="788"/>
    <n v="0"/>
    <n v="0"/>
    <n v="145"/>
    <n v="145"/>
    <n v="145"/>
    <n v="145"/>
  </r>
  <r>
    <m/>
    <m/>
    <x v="789"/>
    <x v="789"/>
    <n v="0"/>
    <n v="0"/>
    <n v="3"/>
    <n v="3"/>
    <n v="3"/>
    <n v="3"/>
  </r>
  <r>
    <m/>
    <m/>
    <x v="790"/>
    <x v="790"/>
    <n v="0"/>
    <n v="0"/>
    <n v="1"/>
    <n v="1"/>
    <n v="1"/>
    <n v="1"/>
  </r>
  <r>
    <m/>
    <m/>
    <x v="791"/>
    <x v="791"/>
    <n v="0"/>
    <n v="0"/>
    <n v="1"/>
    <n v="1"/>
    <n v="1"/>
    <n v="1"/>
  </r>
  <r>
    <m/>
    <m/>
    <x v="792"/>
    <x v="792"/>
    <n v="0"/>
    <n v="0"/>
    <n v="68"/>
    <n v="68"/>
    <n v="68"/>
    <n v="68"/>
  </r>
  <r>
    <m/>
    <m/>
    <x v="793"/>
    <x v="793"/>
    <n v="0"/>
    <n v="0"/>
    <n v="1"/>
    <n v="1"/>
    <n v="1"/>
    <n v="1"/>
  </r>
  <r>
    <m/>
    <m/>
    <x v="794"/>
    <x v="794"/>
    <n v="0"/>
    <n v="0"/>
    <n v="68"/>
    <n v="68"/>
    <n v="68"/>
    <n v="68"/>
  </r>
  <r>
    <m/>
    <m/>
    <x v="795"/>
    <x v="795"/>
    <n v="0"/>
    <n v="0"/>
    <n v="4"/>
    <n v="4"/>
    <n v="4"/>
    <n v="4"/>
  </r>
  <r>
    <m/>
    <m/>
    <x v="518"/>
    <x v="519"/>
    <n v="0"/>
    <n v="0"/>
    <n v="1"/>
    <n v="1"/>
    <n v="1"/>
    <n v="1"/>
  </r>
  <r>
    <m/>
    <m/>
    <x v="796"/>
    <x v="796"/>
    <n v="2551"/>
    <n v="2551"/>
    <n v="2476"/>
    <n v="2476"/>
    <n v="5027"/>
    <n v="5027"/>
  </r>
  <r>
    <m/>
    <m/>
    <x v="797"/>
    <x v="797"/>
    <n v="6"/>
    <n v="6"/>
    <n v="8"/>
    <n v="8"/>
    <n v="14"/>
    <n v="14"/>
  </r>
  <r>
    <m/>
    <m/>
    <x v="635"/>
    <x v="636"/>
    <n v="26"/>
    <n v="26"/>
    <n v="76"/>
    <n v="76"/>
    <n v="102"/>
    <n v="102"/>
  </r>
  <r>
    <m/>
    <m/>
    <x v="636"/>
    <x v="637"/>
    <n v="61"/>
    <n v="61"/>
    <n v="414"/>
    <n v="414"/>
    <n v="475"/>
    <n v="475"/>
  </r>
  <r>
    <m/>
    <m/>
    <x v="637"/>
    <x v="638"/>
    <n v="3"/>
    <n v="3"/>
    <n v="23"/>
    <n v="23"/>
    <n v="26"/>
    <n v="26"/>
  </r>
  <r>
    <m/>
    <m/>
    <x v="638"/>
    <x v="639"/>
    <n v="3"/>
    <n v="3"/>
    <n v="25"/>
    <n v="25"/>
    <n v="28"/>
    <n v="28"/>
  </r>
  <r>
    <m/>
    <m/>
    <x v="639"/>
    <x v="640"/>
    <n v="131"/>
    <n v="131"/>
    <n v="442"/>
    <n v="442"/>
    <n v="573"/>
    <n v="573"/>
  </r>
  <r>
    <m/>
    <m/>
    <x v="798"/>
    <x v="798"/>
    <n v="4"/>
    <n v="4"/>
    <n v="0"/>
    <n v="0"/>
    <n v="4"/>
    <n v="4"/>
  </r>
  <r>
    <m/>
    <m/>
    <x v="799"/>
    <x v="799"/>
    <n v="1"/>
    <n v="1"/>
    <n v="2"/>
    <n v="2"/>
    <n v="3"/>
    <n v="3"/>
  </r>
  <r>
    <m/>
    <m/>
    <x v="800"/>
    <x v="800"/>
    <n v="0"/>
    <n v="0"/>
    <n v="2"/>
    <n v="2"/>
    <n v="2"/>
    <n v="2"/>
  </r>
  <r>
    <m/>
    <m/>
    <x v="801"/>
    <x v="801"/>
    <n v="0"/>
    <n v="0"/>
    <n v="1"/>
    <n v="1"/>
    <n v="1"/>
    <n v="1"/>
  </r>
  <r>
    <m/>
    <m/>
    <x v="802"/>
    <x v="802"/>
    <n v="0"/>
    <n v="0"/>
    <n v="1"/>
    <n v="1"/>
    <n v="1"/>
    <n v="1"/>
  </r>
  <r>
    <m/>
    <m/>
    <x v="803"/>
    <x v="803"/>
    <n v="0"/>
    <n v="0"/>
    <n v="4"/>
    <n v="4"/>
    <n v="4"/>
    <n v="4"/>
  </r>
  <r>
    <m/>
    <m/>
    <x v="642"/>
    <x v="642"/>
    <n v="0"/>
    <n v="0"/>
    <n v="5325"/>
    <n v="5325"/>
    <n v="5325"/>
    <n v="5325"/>
  </r>
  <r>
    <m/>
    <m/>
    <x v="644"/>
    <x v="644"/>
    <n v="14015"/>
    <n v="14015"/>
    <n v="4392"/>
    <n v="4392"/>
    <n v="18407"/>
    <n v="18407"/>
  </r>
  <r>
    <m/>
    <m/>
    <x v="683"/>
    <x v="683"/>
    <n v="0"/>
    <n v="0"/>
    <n v="54"/>
    <n v="54"/>
    <n v="54"/>
    <n v="54"/>
  </r>
  <r>
    <m/>
    <m/>
    <x v="804"/>
    <x v="804"/>
    <n v="0"/>
    <n v="0"/>
    <n v="1"/>
    <n v="1"/>
    <n v="1"/>
    <n v="1"/>
  </r>
  <r>
    <m/>
    <m/>
    <x v="645"/>
    <x v="645"/>
    <n v="0"/>
    <n v="0"/>
    <n v="802"/>
    <n v="802"/>
    <n v="802"/>
    <n v="802"/>
  </r>
  <r>
    <m/>
    <m/>
    <x v="646"/>
    <x v="646"/>
    <n v="0"/>
    <n v="0"/>
    <n v="71"/>
    <n v="71"/>
    <n v="71"/>
    <n v="71"/>
  </r>
  <r>
    <m/>
    <m/>
    <x v="805"/>
    <x v="805"/>
    <n v="0"/>
    <n v="0"/>
    <n v="54"/>
    <n v="54"/>
    <n v="54"/>
    <n v="54"/>
  </r>
  <r>
    <m/>
    <m/>
    <x v="806"/>
    <x v="806"/>
    <n v="0"/>
    <n v="0"/>
    <n v="312"/>
    <n v="312"/>
    <n v="312"/>
    <n v="312"/>
  </r>
  <r>
    <m/>
    <m/>
    <x v="807"/>
    <x v="807"/>
    <n v="2551"/>
    <n v="2551"/>
    <n v="2475"/>
    <n v="2475"/>
    <n v="5026"/>
    <n v="5026"/>
  </r>
  <r>
    <m/>
    <m/>
    <x v="647"/>
    <x v="647"/>
    <n v="0"/>
    <n v="0"/>
    <n v="92"/>
    <n v="92"/>
    <n v="92"/>
    <n v="92"/>
  </r>
  <r>
    <m/>
    <m/>
    <x v="648"/>
    <x v="648"/>
    <n v="0"/>
    <n v="0"/>
    <n v="235"/>
    <n v="235"/>
    <n v="235"/>
    <n v="235"/>
  </r>
  <r>
    <m/>
    <m/>
    <x v="808"/>
    <x v="808"/>
    <n v="0"/>
    <n v="0"/>
    <n v="12"/>
    <n v="12"/>
    <n v="12"/>
    <n v="12"/>
  </r>
  <r>
    <m/>
    <m/>
    <x v="809"/>
    <x v="809"/>
    <n v="0"/>
    <n v="0"/>
    <n v="12"/>
    <n v="12"/>
    <n v="12"/>
    <n v="12"/>
  </r>
  <r>
    <m/>
    <m/>
    <x v="810"/>
    <x v="810"/>
    <n v="0"/>
    <n v="0"/>
    <n v="1"/>
    <n v="1"/>
    <n v="1"/>
    <n v="1"/>
  </r>
  <r>
    <m/>
    <m/>
    <x v="811"/>
    <x v="811"/>
    <n v="0"/>
    <n v="0"/>
    <n v="1"/>
    <n v="1"/>
    <n v="1"/>
    <n v="1"/>
  </r>
  <r>
    <m/>
    <m/>
    <x v="812"/>
    <x v="812"/>
    <n v="0"/>
    <n v="0"/>
    <n v="34"/>
    <n v="34"/>
    <n v="34"/>
    <n v="34"/>
  </r>
  <r>
    <m/>
    <m/>
    <x v="813"/>
    <x v="813"/>
    <n v="0"/>
    <n v="0"/>
    <n v="35"/>
    <n v="35"/>
    <n v="35"/>
    <n v="35"/>
  </r>
  <r>
    <m/>
    <m/>
    <x v="814"/>
    <x v="814"/>
    <n v="0"/>
    <n v="0"/>
    <n v="387"/>
    <n v="387"/>
    <n v="387"/>
    <n v="387"/>
  </r>
  <r>
    <m/>
    <m/>
    <x v="747"/>
    <x v="747"/>
    <n v="0"/>
    <n v="0"/>
    <n v="300"/>
    <n v="300"/>
    <n v="300"/>
    <n v="300"/>
  </r>
  <r>
    <m/>
    <m/>
    <x v="815"/>
    <x v="815"/>
    <n v="0"/>
    <n v="0"/>
    <n v="1192"/>
    <n v="1192"/>
    <n v="1192"/>
    <n v="1192"/>
  </r>
  <r>
    <m/>
    <m/>
    <x v="649"/>
    <x v="649"/>
    <n v="0"/>
    <n v="0"/>
    <n v="4557"/>
    <n v="4557"/>
    <n v="4557"/>
    <n v="4557"/>
  </r>
  <r>
    <m/>
    <m/>
    <x v="650"/>
    <x v="650"/>
    <n v="0"/>
    <n v="0"/>
    <n v="4408"/>
    <n v="4408"/>
    <n v="4408"/>
    <n v="4408"/>
  </r>
  <r>
    <m/>
    <m/>
    <x v="748"/>
    <x v="748"/>
    <n v="0"/>
    <n v="0"/>
    <n v="4447"/>
    <n v="4447"/>
    <n v="4447"/>
    <n v="4447"/>
  </r>
  <r>
    <m/>
    <m/>
    <x v="816"/>
    <x v="816"/>
    <n v="0"/>
    <n v="0"/>
    <n v="1174"/>
    <n v="1174"/>
    <n v="1174"/>
    <n v="1174"/>
  </r>
  <r>
    <m/>
    <m/>
    <x v="685"/>
    <x v="685"/>
    <n v="0"/>
    <n v="0"/>
    <n v="1178"/>
    <n v="1178"/>
    <n v="1178"/>
    <n v="1178"/>
  </r>
  <r>
    <m/>
    <m/>
    <x v="817"/>
    <x v="817"/>
    <n v="0"/>
    <n v="0"/>
    <n v="534"/>
    <n v="534"/>
    <n v="534"/>
    <n v="534"/>
  </r>
  <r>
    <m/>
    <m/>
    <x v="818"/>
    <x v="818"/>
    <n v="0"/>
    <n v="0"/>
    <n v="775"/>
    <n v="775"/>
    <n v="775"/>
    <n v="775"/>
  </r>
  <r>
    <m/>
    <m/>
    <x v="654"/>
    <x v="654"/>
    <n v="0"/>
    <n v="0"/>
    <n v="97"/>
    <n v="97"/>
    <n v="97"/>
    <n v="97"/>
  </r>
  <r>
    <m/>
    <m/>
    <x v="655"/>
    <x v="655"/>
    <n v="0"/>
    <n v="0"/>
    <n v="3763"/>
    <n v="3763"/>
    <n v="3763"/>
    <n v="3763"/>
  </r>
  <r>
    <m/>
    <m/>
    <x v="819"/>
    <x v="819"/>
    <n v="0"/>
    <n v="0"/>
    <n v="2282"/>
    <n v="2282"/>
    <n v="2282"/>
    <n v="2282"/>
  </r>
  <r>
    <m/>
    <m/>
    <x v="656"/>
    <x v="656"/>
    <n v="0"/>
    <n v="0"/>
    <n v="2"/>
    <n v="2"/>
    <n v="2"/>
    <n v="2"/>
  </r>
  <r>
    <m/>
    <m/>
    <x v="658"/>
    <x v="658"/>
    <n v="0"/>
    <n v="0"/>
    <n v="65"/>
    <n v="65"/>
    <n v="65"/>
    <n v="65"/>
  </r>
  <r>
    <m/>
    <m/>
    <x v="659"/>
    <x v="659"/>
    <n v="0"/>
    <n v="0"/>
    <n v="5401"/>
    <n v="5401"/>
    <n v="5401"/>
    <n v="5401"/>
  </r>
  <r>
    <m/>
    <m/>
    <x v="688"/>
    <x v="688"/>
    <n v="0"/>
    <n v="0"/>
    <n v="308"/>
    <n v="308"/>
    <n v="308"/>
    <n v="308"/>
  </r>
  <r>
    <m/>
    <m/>
    <x v="820"/>
    <x v="820"/>
    <n v="0"/>
    <n v="0"/>
    <n v="5"/>
    <n v="5"/>
    <n v="5"/>
    <n v="5"/>
  </r>
  <r>
    <m/>
    <m/>
    <x v="660"/>
    <x v="660"/>
    <n v="0"/>
    <n v="0"/>
    <n v="48"/>
    <n v="48"/>
    <n v="48"/>
    <n v="48"/>
  </r>
  <r>
    <m/>
    <m/>
    <x v="661"/>
    <x v="661"/>
    <n v="0"/>
    <n v="0"/>
    <n v="308"/>
    <n v="308"/>
    <n v="308"/>
    <n v="308"/>
  </r>
  <r>
    <m/>
    <m/>
    <x v="662"/>
    <x v="662"/>
    <n v="59"/>
    <n v="59"/>
    <n v="1936"/>
    <n v="1936"/>
    <n v="1995"/>
    <n v="1995"/>
  </r>
  <r>
    <m/>
    <m/>
    <x v="663"/>
    <x v="663"/>
    <n v="60"/>
    <n v="60"/>
    <n v="10057"/>
    <n v="10057"/>
    <n v="10117"/>
    <n v="10117"/>
  </r>
  <r>
    <m/>
    <m/>
    <x v="664"/>
    <x v="664"/>
    <n v="0"/>
    <n v="0"/>
    <n v="7912"/>
    <n v="7912"/>
    <n v="7912"/>
    <n v="7912"/>
  </r>
  <r>
    <m/>
    <m/>
    <x v="749"/>
    <x v="749"/>
    <n v="0"/>
    <n v="0"/>
    <n v="5"/>
    <n v="5"/>
    <n v="5"/>
    <n v="5"/>
  </r>
  <r>
    <m/>
    <m/>
    <x v="821"/>
    <x v="821"/>
    <n v="0"/>
    <n v="0"/>
    <n v="5"/>
    <n v="5"/>
    <n v="5"/>
    <n v="5"/>
  </r>
  <r>
    <m/>
    <m/>
    <x v="665"/>
    <x v="665"/>
    <n v="0"/>
    <n v="0"/>
    <n v="1115"/>
    <n v="1115"/>
    <n v="1115"/>
    <n v="1115"/>
  </r>
  <r>
    <m/>
    <m/>
    <x v="822"/>
    <x v="822"/>
    <n v="0"/>
    <n v="0"/>
    <n v="17"/>
    <n v="17"/>
    <n v="17"/>
    <n v="17"/>
  </r>
  <r>
    <m/>
    <m/>
    <x v="666"/>
    <x v="666"/>
    <n v="0"/>
    <n v="0"/>
    <n v="142"/>
    <n v="142"/>
    <n v="142"/>
    <n v="142"/>
  </r>
  <r>
    <m/>
    <m/>
    <x v="750"/>
    <x v="750"/>
    <n v="0"/>
    <n v="0"/>
    <n v="47"/>
    <n v="47"/>
    <n v="47"/>
    <n v="47"/>
  </r>
  <r>
    <m/>
    <m/>
    <x v="668"/>
    <x v="668"/>
    <n v="0"/>
    <n v="0"/>
    <n v="1964"/>
    <n v="1964"/>
    <n v="1964"/>
    <n v="1964"/>
  </r>
  <r>
    <m/>
    <m/>
    <x v="691"/>
    <x v="691"/>
    <n v="0"/>
    <n v="0"/>
    <n v="148"/>
    <n v="148"/>
    <n v="148"/>
    <n v="148"/>
  </r>
  <r>
    <m/>
    <m/>
    <x v="823"/>
    <x v="823"/>
    <n v="0"/>
    <n v="0"/>
    <n v="3"/>
    <n v="3"/>
    <n v="3"/>
    <n v="3"/>
  </r>
  <r>
    <m/>
    <m/>
    <x v="824"/>
    <x v="824"/>
    <n v="0"/>
    <n v="0"/>
    <n v="1468"/>
    <n v="1468"/>
    <n v="1468"/>
    <n v="1468"/>
  </r>
  <r>
    <m/>
    <m/>
    <x v="825"/>
    <x v="825"/>
    <n v="0"/>
    <n v="0"/>
    <n v="34"/>
    <n v="34"/>
    <n v="34"/>
    <n v="34"/>
  </r>
  <r>
    <m/>
    <m/>
    <x v="826"/>
    <x v="826"/>
    <n v="0"/>
    <n v="0"/>
    <n v="2046"/>
    <n v="2046"/>
    <n v="2046"/>
    <n v="2046"/>
  </r>
  <r>
    <m/>
    <m/>
    <x v="669"/>
    <x v="669"/>
    <n v="0"/>
    <n v="0"/>
    <n v="14854"/>
    <n v="14854"/>
    <n v="14854"/>
    <n v="14854"/>
  </r>
  <r>
    <m/>
    <m/>
    <x v="670"/>
    <x v="670"/>
    <n v="0"/>
    <n v="0"/>
    <n v="83"/>
    <n v="83"/>
    <n v="83"/>
    <n v="83"/>
  </r>
  <r>
    <m/>
    <m/>
    <x v="827"/>
    <x v="827"/>
    <n v="0"/>
    <n v="0"/>
    <n v="56"/>
    <n v="56"/>
    <n v="56"/>
    <n v="56"/>
  </r>
  <r>
    <m/>
    <m/>
    <x v="671"/>
    <x v="671"/>
    <n v="0"/>
    <n v="0"/>
    <n v="35"/>
    <n v="35"/>
    <n v="35"/>
    <n v="35"/>
  </r>
  <r>
    <m/>
    <m/>
    <x v="692"/>
    <x v="692"/>
    <n v="0"/>
    <n v="0"/>
    <n v="1059"/>
    <n v="1059"/>
    <n v="1059"/>
    <n v="1059"/>
  </r>
  <r>
    <m/>
    <m/>
    <x v="672"/>
    <x v="672"/>
    <n v="0"/>
    <n v="0"/>
    <n v="5024"/>
    <n v="5024"/>
    <n v="5024"/>
    <n v="5024"/>
  </r>
  <r>
    <m/>
    <m/>
    <x v="674"/>
    <x v="674"/>
    <n v="0"/>
    <n v="0"/>
    <n v="1260"/>
    <n v="1260"/>
    <n v="1260"/>
    <n v="1260"/>
  </r>
  <r>
    <m/>
    <m/>
    <x v="828"/>
    <x v="828"/>
    <n v="0"/>
    <n v="0"/>
    <n v="207"/>
    <n v="207"/>
    <n v="207"/>
    <n v="207"/>
  </r>
  <r>
    <m/>
    <m/>
    <x v="751"/>
    <x v="751"/>
    <n v="0"/>
    <n v="0"/>
    <n v="1"/>
    <n v="1"/>
    <n v="1"/>
    <n v="1"/>
  </r>
  <r>
    <m/>
    <m/>
    <x v="829"/>
    <x v="829"/>
    <n v="0"/>
    <n v="0"/>
    <n v="6"/>
    <n v="6"/>
    <n v="6"/>
    <n v="6"/>
  </r>
  <r>
    <m/>
    <m/>
    <x v="830"/>
    <x v="830"/>
    <n v="0"/>
    <n v="0"/>
    <n v="1"/>
    <n v="1"/>
    <n v="1"/>
    <n v="1"/>
  </r>
  <r>
    <m/>
    <m/>
    <x v="0"/>
    <x v="0"/>
    <m/>
    <m/>
    <m/>
    <m/>
    <m/>
    <m/>
  </r>
  <r>
    <s v="Kliničko odeljenje za neurologiju"/>
    <m/>
    <x v="0"/>
    <x v="0"/>
    <m/>
    <m/>
    <m/>
    <m/>
    <m/>
    <m/>
  </r>
  <r>
    <m/>
    <m/>
    <x v="728"/>
    <x v="728"/>
    <n v="0"/>
    <n v="0"/>
    <n v="4"/>
    <n v="4"/>
    <n v="4"/>
    <n v="4"/>
  </r>
  <r>
    <m/>
    <m/>
    <x v="831"/>
    <x v="831"/>
    <n v="11614"/>
    <n v="11614"/>
    <n v="1302"/>
    <n v="1302"/>
    <n v="12916"/>
    <n v="12916"/>
  </r>
  <r>
    <m/>
    <m/>
    <x v="832"/>
    <x v="832"/>
    <n v="7"/>
    <n v="7"/>
    <n v="115"/>
    <n v="115"/>
    <n v="122"/>
    <n v="122"/>
  </r>
  <r>
    <m/>
    <m/>
    <x v="833"/>
    <x v="833"/>
    <n v="0"/>
    <n v="0"/>
    <n v="147"/>
    <n v="147"/>
    <n v="147"/>
    <n v="147"/>
  </r>
  <r>
    <m/>
    <m/>
    <x v="834"/>
    <x v="834"/>
    <n v="698"/>
    <n v="698"/>
    <n v="387"/>
    <n v="387"/>
    <n v="1085"/>
    <n v="1085"/>
  </r>
  <r>
    <m/>
    <m/>
    <x v="835"/>
    <x v="835"/>
    <n v="101"/>
    <n v="101"/>
    <n v="108"/>
    <n v="108"/>
    <n v="209"/>
    <n v="209"/>
  </r>
  <r>
    <m/>
    <m/>
    <x v="836"/>
    <x v="836"/>
    <n v="2"/>
    <n v="2"/>
    <n v="9"/>
    <n v="9"/>
    <n v="11"/>
    <n v="11"/>
  </r>
  <r>
    <m/>
    <m/>
    <x v="837"/>
    <x v="837"/>
    <n v="1"/>
    <n v="1"/>
    <n v="4"/>
    <n v="4"/>
    <n v="5"/>
    <n v="5"/>
  </r>
  <r>
    <m/>
    <m/>
    <x v="838"/>
    <x v="838"/>
    <n v="1"/>
    <n v="1"/>
    <n v="3"/>
    <n v="3"/>
    <n v="4"/>
    <n v="4"/>
  </r>
  <r>
    <m/>
    <m/>
    <x v="839"/>
    <x v="839"/>
    <n v="1"/>
    <n v="1"/>
    <n v="3"/>
    <n v="3"/>
    <n v="4"/>
    <n v="4"/>
  </r>
  <r>
    <m/>
    <m/>
    <x v="840"/>
    <x v="840"/>
    <n v="1"/>
    <n v="1"/>
    <n v="4"/>
    <n v="4"/>
    <n v="5"/>
    <n v="5"/>
  </r>
  <r>
    <m/>
    <m/>
    <x v="841"/>
    <x v="841"/>
    <n v="698"/>
    <n v="698"/>
    <n v="387"/>
    <n v="387"/>
    <n v="1085"/>
    <n v="1085"/>
  </r>
  <r>
    <m/>
    <m/>
    <x v="842"/>
    <x v="842"/>
    <n v="98"/>
    <n v="98"/>
    <n v="100"/>
    <n v="100"/>
    <n v="198"/>
    <n v="198"/>
  </r>
  <r>
    <m/>
    <m/>
    <x v="843"/>
    <x v="843"/>
    <n v="27"/>
    <n v="27"/>
    <n v="37"/>
    <n v="37"/>
    <n v="64"/>
    <n v="64"/>
  </r>
  <r>
    <m/>
    <m/>
    <x v="844"/>
    <x v="844"/>
    <n v="27"/>
    <n v="27"/>
    <n v="38"/>
    <n v="38"/>
    <n v="65"/>
    <n v="65"/>
  </r>
  <r>
    <m/>
    <m/>
    <x v="845"/>
    <x v="845"/>
    <n v="73"/>
    <n v="73"/>
    <n v="71"/>
    <n v="71"/>
    <n v="144"/>
    <n v="144"/>
  </r>
  <r>
    <m/>
    <m/>
    <x v="846"/>
    <x v="846"/>
    <n v="73"/>
    <n v="73"/>
    <n v="70"/>
    <n v="70"/>
    <n v="143"/>
    <n v="143"/>
  </r>
  <r>
    <m/>
    <m/>
    <x v="847"/>
    <x v="847"/>
    <n v="1"/>
    <n v="1"/>
    <n v="1"/>
    <n v="1"/>
    <n v="2"/>
    <n v="2"/>
  </r>
  <r>
    <m/>
    <m/>
    <x v="848"/>
    <x v="848"/>
    <n v="6"/>
    <n v="6"/>
    <n v="27"/>
    <n v="27"/>
    <n v="33"/>
    <n v="33"/>
  </r>
  <r>
    <m/>
    <m/>
    <x v="849"/>
    <x v="849"/>
    <n v="1"/>
    <n v="1"/>
    <n v="2"/>
    <n v="2"/>
    <n v="3"/>
    <n v="3"/>
  </r>
  <r>
    <m/>
    <m/>
    <x v="850"/>
    <x v="850"/>
    <n v="20"/>
    <n v="20"/>
    <n v="3"/>
    <n v="3"/>
    <n v="23"/>
    <n v="23"/>
  </r>
  <r>
    <m/>
    <m/>
    <x v="851"/>
    <x v="851"/>
    <n v="20"/>
    <n v="20"/>
    <n v="3"/>
    <n v="3"/>
    <n v="23"/>
    <n v="23"/>
  </r>
  <r>
    <m/>
    <m/>
    <x v="624"/>
    <x v="625"/>
    <n v="0"/>
    <n v="0"/>
    <n v="3"/>
    <n v="3"/>
    <n v="3"/>
    <n v="3"/>
  </r>
  <r>
    <m/>
    <m/>
    <x v="627"/>
    <x v="628"/>
    <n v="2"/>
    <n v="2"/>
    <n v="2184"/>
    <n v="2184"/>
    <n v="2186"/>
    <n v="2186"/>
  </r>
  <r>
    <m/>
    <m/>
    <x v="628"/>
    <x v="629"/>
    <n v="0"/>
    <n v="0"/>
    <n v="3"/>
    <n v="3"/>
    <n v="3"/>
    <n v="3"/>
  </r>
  <r>
    <m/>
    <m/>
    <x v="630"/>
    <x v="631"/>
    <n v="0"/>
    <n v="0"/>
    <n v="251"/>
    <n v="251"/>
    <n v="251"/>
    <n v="251"/>
  </r>
  <r>
    <m/>
    <m/>
    <x v="631"/>
    <x v="632"/>
    <n v="0"/>
    <n v="0"/>
    <n v="95"/>
    <n v="95"/>
    <n v="95"/>
    <n v="95"/>
  </r>
  <r>
    <m/>
    <m/>
    <x v="852"/>
    <x v="852"/>
    <n v="6"/>
    <n v="6"/>
    <n v="54"/>
    <n v="54"/>
    <n v="60"/>
    <n v="60"/>
  </r>
  <r>
    <m/>
    <m/>
    <x v="639"/>
    <x v="640"/>
    <n v="492"/>
    <n v="492"/>
    <n v="596"/>
    <n v="596"/>
    <n v="1088"/>
    <n v="1088"/>
  </r>
  <r>
    <m/>
    <m/>
    <x v="682"/>
    <x v="682"/>
    <n v="0"/>
    <n v="0"/>
    <n v="3090"/>
    <n v="3090"/>
    <n v="3090"/>
    <n v="3090"/>
  </r>
  <r>
    <m/>
    <m/>
    <x v="642"/>
    <x v="642"/>
    <n v="10"/>
    <n v="10"/>
    <n v="0"/>
    <n v="0"/>
    <n v="10"/>
    <n v="10"/>
  </r>
  <r>
    <m/>
    <m/>
    <x v="644"/>
    <x v="644"/>
    <n v="11614"/>
    <n v="11614"/>
    <n v="1302"/>
    <n v="1302"/>
    <n v="12916"/>
    <n v="12916"/>
  </r>
  <r>
    <m/>
    <m/>
    <x v="853"/>
    <x v="853"/>
    <n v="2"/>
    <n v="2"/>
    <n v="9"/>
    <n v="9"/>
    <n v="11"/>
    <n v="11"/>
  </r>
  <r>
    <m/>
    <m/>
    <x v="804"/>
    <x v="804"/>
    <n v="0"/>
    <n v="0"/>
    <n v="53"/>
    <n v="53"/>
    <n v="53"/>
    <n v="53"/>
  </r>
  <r>
    <m/>
    <m/>
    <x v="645"/>
    <x v="645"/>
    <n v="3"/>
    <n v="3"/>
    <n v="36"/>
    <n v="36"/>
    <n v="39"/>
    <n v="39"/>
  </r>
  <r>
    <m/>
    <m/>
    <x v="647"/>
    <x v="647"/>
    <n v="0"/>
    <n v="0"/>
    <n v="25"/>
    <n v="25"/>
    <n v="25"/>
    <n v="25"/>
  </r>
  <r>
    <m/>
    <m/>
    <x v="745"/>
    <x v="745"/>
    <n v="0"/>
    <n v="0"/>
    <n v="5"/>
    <n v="5"/>
    <n v="5"/>
    <n v="5"/>
  </r>
  <r>
    <m/>
    <m/>
    <x v="854"/>
    <x v="854"/>
    <n v="11614"/>
    <n v="11614"/>
    <n v="1302"/>
    <n v="1302"/>
    <n v="12916"/>
    <n v="12916"/>
  </r>
  <r>
    <m/>
    <m/>
    <x v="855"/>
    <x v="855"/>
    <n v="11614"/>
    <n v="11614"/>
    <n v="1302"/>
    <n v="1302"/>
    <n v="12916"/>
    <n v="12916"/>
  </r>
  <r>
    <m/>
    <m/>
    <x v="856"/>
    <x v="856"/>
    <n v="11614"/>
    <n v="11614"/>
    <n v="1302"/>
    <n v="1302"/>
    <n v="12916"/>
    <n v="12916"/>
  </r>
  <r>
    <m/>
    <m/>
    <x v="857"/>
    <x v="857"/>
    <n v="11614"/>
    <n v="11614"/>
    <n v="1302"/>
    <n v="1302"/>
    <n v="12916"/>
    <n v="12916"/>
  </r>
  <r>
    <m/>
    <m/>
    <x v="649"/>
    <x v="649"/>
    <n v="11614"/>
    <n v="11614"/>
    <n v="1302"/>
    <n v="1302"/>
    <n v="12916"/>
    <n v="12916"/>
  </r>
  <r>
    <m/>
    <m/>
    <x v="650"/>
    <x v="650"/>
    <n v="11614"/>
    <n v="11614"/>
    <n v="1302"/>
    <n v="1302"/>
    <n v="12916"/>
    <n v="12916"/>
  </r>
  <r>
    <m/>
    <m/>
    <x v="748"/>
    <x v="748"/>
    <n v="11614"/>
    <n v="11614"/>
    <n v="1302"/>
    <n v="1302"/>
    <n v="12916"/>
    <n v="12916"/>
  </r>
  <r>
    <m/>
    <m/>
    <x v="858"/>
    <x v="858"/>
    <n v="11614"/>
    <n v="11614"/>
    <n v="1302"/>
    <n v="1302"/>
    <n v="12916"/>
    <n v="12916"/>
  </r>
  <r>
    <m/>
    <m/>
    <x v="685"/>
    <x v="685"/>
    <n v="11614"/>
    <n v="11614"/>
    <n v="1302"/>
    <n v="1302"/>
    <n v="12916"/>
    <n v="12916"/>
  </r>
  <r>
    <m/>
    <m/>
    <x v="859"/>
    <x v="859"/>
    <n v="6"/>
    <n v="6"/>
    <n v="30"/>
    <n v="30"/>
    <n v="36"/>
    <n v="36"/>
  </r>
  <r>
    <m/>
    <m/>
    <x v="654"/>
    <x v="654"/>
    <n v="0"/>
    <n v="0"/>
    <n v="136"/>
    <n v="136"/>
    <n v="136"/>
    <n v="136"/>
  </r>
  <r>
    <m/>
    <m/>
    <x v="860"/>
    <x v="860"/>
    <n v="0"/>
    <n v="0"/>
    <n v="3064"/>
    <n v="3064"/>
    <n v="3064"/>
    <n v="3064"/>
  </r>
  <r>
    <m/>
    <m/>
    <x v="861"/>
    <x v="861"/>
    <n v="0"/>
    <n v="0"/>
    <n v="3075"/>
    <n v="3075"/>
    <n v="3075"/>
    <n v="3075"/>
  </r>
  <r>
    <m/>
    <m/>
    <x v="862"/>
    <x v="862"/>
    <n v="0"/>
    <n v="0"/>
    <n v="3051"/>
    <n v="3051"/>
    <n v="3051"/>
    <n v="3051"/>
  </r>
  <r>
    <m/>
    <m/>
    <x v="863"/>
    <x v="863"/>
    <n v="0"/>
    <n v="0"/>
    <n v="14"/>
    <n v="14"/>
    <n v="14"/>
    <n v="14"/>
  </r>
  <r>
    <m/>
    <m/>
    <x v="687"/>
    <x v="687"/>
    <n v="14"/>
    <n v="14"/>
    <n v="188"/>
    <n v="188"/>
    <n v="202"/>
    <n v="202"/>
  </r>
  <r>
    <m/>
    <m/>
    <x v="864"/>
    <x v="864"/>
    <n v="2"/>
    <n v="2"/>
    <n v="1258"/>
    <n v="1258"/>
    <n v="1260"/>
    <n v="1260"/>
  </r>
  <r>
    <m/>
    <m/>
    <x v="656"/>
    <x v="656"/>
    <n v="191"/>
    <n v="191"/>
    <n v="730"/>
    <n v="730"/>
    <n v="921"/>
    <n v="921"/>
  </r>
  <r>
    <m/>
    <m/>
    <x v="657"/>
    <x v="657"/>
    <n v="0"/>
    <n v="0"/>
    <n v="2"/>
    <n v="2"/>
    <n v="2"/>
    <n v="2"/>
  </r>
  <r>
    <m/>
    <m/>
    <x v="659"/>
    <x v="659"/>
    <n v="0"/>
    <n v="0"/>
    <n v="1884"/>
    <n v="1884"/>
    <n v="1884"/>
    <n v="1884"/>
  </r>
  <r>
    <m/>
    <m/>
    <x v="688"/>
    <x v="688"/>
    <n v="14"/>
    <n v="14"/>
    <n v="642"/>
    <n v="642"/>
    <n v="656"/>
    <n v="656"/>
  </r>
  <r>
    <m/>
    <m/>
    <x v="660"/>
    <x v="660"/>
    <n v="0"/>
    <n v="0"/>
    <n v="6"/>
    <n v="6"/>
    <n v="6"/>
    <n v="6"/>
  </r>
  <r>
    <m/>
    <m/>
    <x v="661"/>
    <x v="661"/>
    <n v="1"/>
    <n v="1"/>
    <n v="1935"/>
    <n v="1935"/>
    <n v="1936"/>
    <n v="1936"/>
  </r>
  <r>
    <m/>
    <m/>
    <x v="662"/>
    <x v="662"/>
    <n v="5"/>
    <n v="5"/>
    <n v="1800"/>
    <n v="1800"/>
    <n v="1805"/>
    <n v="1805"/>
  </r>
  <r>
    <m/>
    <m/>
    <x v="663"/>
    <x v="663"/>
    <n v="86"/>
    <n v="86"/>
    <n v="6540"/>
    <n v="6540"/>
    <n v="6626"/>
    <n v="6626"/>
  </r>
  <r>
    <m/>
    <m/>
    <x v="664"/>
    <x v="664"/>
    <n v="0"/>
    <n v="0"/>
    <n v="1983"/>
    <n v="1983"/>
    <n v="1983"/>
    <n v="1983"/>
  </r>
  <r>
    <m/>
    <m/>
    <x v="829"/>
    <x v="829"/>
    <n v="1"/>
    <n v="1"/>
    <n v="0"/>
    <n v="0"/>
    <n v="1"/>
    <n v="1"/>
  </r>
  <r>
    <m/>
    <m/>
    <x v="665"/>
    <x v="665"/>
    <n v="0"/>
    <n v="0"/>
    <n v="756"/>
    <n v="756"/>
    <n v="756"/>
    <n v="756"/>
  </r>
  <r>
    <m/>
    <m/>
    <x v="666"/>
    <x v="666"/>
    <n v="2613"/>
    <n v="2613"/>
    <n v="18"/>
    <n v="18"/>
    <n v="2631"/>
    <n v="2631"/>
  </r>
  <r>
    <m/>
    <m/>
    <x v="750"/>
    <x v="750"/>
    <n v="0"/>
    <n v="0"/>
    <n v="52"/>
    <n v="52"/>
    <n v="52"/>
    <n v="52"/>
  </r>
  <r>
    <m/>
    <m/>
    <x v="668"/>
    <x v="668"/>
    <n v="0"/>
    <n v="0"/>
    <n v="961"/>
    <n v="961"/>
    <n v="961"/>
    <n v="961"/>
  </r>
  <r>
    <m/>
    <m/>
    <x v="691"/>
    <x v="691"/>
    <n v="0"/>
    <n v="0"/>
    <n v="112"/>
    <n v="112"/>
    <n v="112"/>
    <n v="112"/>
  </r>
  <r>
    <m/>
    <m/>
    <x v="824"/>
    <x v="824"/>
    <n v="0"/>
    <n v="0"/>
    <n v="530"/>
    <n v="530"/>
    <n v="530"/>
    <n v="530"/>
  </r>
  <r>
    <m/>
    <m/>
    <x v="825"/>
    <x v="825"/>
    <n v="0"/>
    <n v="0"/>
    <n v="373"/>
    <n v="373"/>
    <n v="373"/>
    <n v="373"/>
  </r>
  <r>
    <m/>
    <m/>
    <x v="826"/>
    <x v="826"/>
    <n v="0"/>
    <n v="0"/>
    <n v="721"/>
    <n v="721"/>
    <n v="721"/>
    <n v="721"/>
  </r>
  <r>
    <m/>
    <m/>
    <x v="669"/>
    <x v="669"/>
    <n v="26"/>
    <n v="26"/>
    <n v="6425"/>
    <n v="6425"/>
    <n v="6451"/>
    <n v="6451"/>
  </r>
  <r>
    <m/>
    <m/>
    <x v="670"/>
    <x v="670"/>
    <n v="0"/>
    <n v="0"/>
    <n v="4"/>
    <n v="4"/>
    <n v="4"/>
    <n v="4"/>
  </r>
  <r>
    <m/>
    <m/>
    <x v="692"/>
    <x v="692"/>
    <n v="1"/>
    <n v="1"/>
    <n v="1094"/>
    <n v="1094"/>
    <n v="1095"/>
    <n v="1095"/>
  </r>
  <r>
    <m/>
    <m/>
    <x v="672"/>
    <x v="672"/>
    <n v="4"/>
    <n v="4"/>
    <n v="2948"/>
    <n v="2948"/>
    <n v="2952"/>
    <n v="2952"/>
  </r>
  <r>
    <m/>
    <m/>
    <x v="673"/>
    <x v="673"/>
    <n v="0"/>
    <n v="0"/>
    <n v="25"/>
    <n v="25"/>
    <n v="25"/>
    <n v="25"/>
  </r>
  <r>
    <m/>
    <m/>
    <x v="674"/>
    <x v="674"/>
    <n v="0"/>
    <n v="0"/>
    <n v="38"/>
    <n v="38"/>
    <n v="38"/>
    <n v="38"/>
  </r>
  <r>
    <m/>
    <m/>
    <x v="865"/>
    <x v="865"/>
    <n v="11634"/>
    <n v="11634"/>
    <n v="1305"/>
    <n v="1305"/>
    <n v="12939"/>
    <n v="12939"/>
  </r>
  <r>
    <m/>
    <m/>
    <x v="866"/>
    <x v="866"/>
    <n v="11634"/>
    <n v="11634"/>
    <n v="1305"/>
    <n v="1305"/>
    <n v="12939"/>
    <n v="12939"/>
  </r>
  <r>
    <m/>
    <m/>
    <x v="867"/>
    <x v="867"/>
    <n v="11634"/>
    <n v="11634"/>
    <n v="1305"/>
    <n v="1305"/>
    <n v="12939"/>
    <n v="12939"/>
  </r>
  <r>
    <m/>
    <m/>
    <x v="868"/>
    <x v="868"/>
    <n v="11634"/>
    <n v="11634"/>
    <n v="1305"/>
    <n v="1305"/>
    <n v="12939"/>
    <n v="12939"/>
  </r>
  <r>
    <m/>
    <m/>
    <x v="869"/>
    <x v="869"/>
    <n v="11634"/>
    <n v="11634"/>
    <n v="1305"/>
    <n v="1305"/>
    <n v="12939"/>
    <n v="12939"/>
  </r>
  <r>
    <m/>
    <m/>
    <x v="870"/>
    <x v="870"/>
    <n v="11634"/>
    <n v="11634"/>
    <n v="1305"/>
    <n v="1305"/>
    <n v="12939"/>
    <n v="12939"/>
  </r>
  <r>
    <m/>
    <m/>
    <x v="871"/>
    <x v="871"/>
    <n v="11634"/>
    <n v="11634"/>
    <n v="1305"/>
    <n v="1305"/>
    <n v="12939"/>
    <n v="12939"/>
  </r>
  <r>
    <m/>
    <m/>
    <x v="872"/>
    <x v="872"/>
    <n v="11634"/>
    <n v="11634"/>
    <n v="1305"/>
    <n v="1305"/>
    <n v="12939"/>
    <n v="12939"/>
  </r>
  <r>
    <m/>
    <m/>
    <x v="873"/>
    <x v="873"/>
    <n v="20"/>
    <n v="20"/>
    <n v="3"/>
    <n v="3"/>
    <n v="23"/>
    <n v="23"/>
  </r>
  <r>
    <m/>
    <m/>
    <x v="874"/>
    <x v="874"/>
    <n v="20"/>
    <n v="20"/>
    <n v="3"/>
    <n v="3"/>
    <n v="23"/>
    <n v="23"/>
  </r>
  <r>
    <m/>
    <m/>
    <x v="875"/>
    <x v="875"/>
    <n v="11634"/>
    <n v="11634"/>
    <n v="1305"/>
    <n v="1305"/>
    <n v="12939"/>
    <n v="12939"/>
  </r>
  <r>
    <m/>
    <m/>
    <x v="876"/>
    <x v="876"/>
    <n v="11634"/>
    <n v="11634"/>
    <n v="1305"/>
    <n v="1305"/>
    <n v="12939"/>
    <n v="12939"/>
  </r>
  <r>
    <m/>
    <m/>
    <x v="877"/>
    <x v="877"/>
    <n v="11634"/>
    <n v="11634"/>
    <n v="1305"/>
    <n v="1305"/>
    <n v="12939"/>
    <n v="12939"/>
  </r>
  <r>
    <m/>
    <m/>
    <x v="878"/>
    <x v="878"/>
    <n v="11634"/>
    <n v="11634"/>
    <n v="1305"/>
    <n v="1305"/>
    <n v="12939"/>
    <n v="12939"/>
  </r>
  <r>
    <m/>
    <m/>
    <x v="879"/>
    <x v="879"/>
    <n v="11634"/>
    <n v="11634"/>
    <n v="1305"/>
    <n v="1305"/>
    <n v="12939"/>
    <n v="12939"/>
  </r>
  <r>
    <m/>
    <m/>
    <x v="880"/>
    <x v="880"/>
    <n v="11634"/>
    <n v="11634"/>
    <n v="1305"/>
    <n v="1305"/>
    <n v="12939"/>
    <n v="12939"/>
  </r>
  <r>
    <m/>
    <m/>
    <x v="881"/>
    <x v="881"/>
    <n v="11634"/>
    <n v="11634"/>
    <n v="1202"/>
    <n v="1202"/>
    <n v="12836"/>
    <n v="12836"/>
  </r>
  <r>
    <m/>
    <m/>
    <x v="882"/>
    <x v="882"/>
    <n v="20"/>
    <n v="20"/>
    <n v="3"/>
    <n v="3"/>
    <n v="23"/>
    <n v="23"/>
  </r>
  <r>
    <m/>
    <m/>
    <x v="883"/>
    <x v="883"/>
    <n v="20"/>
    <n v="20"/>
    <n v="3"/>
    <n v="3"/>
    <n v="23"/>
    <n v="23"/>
  </r>
  <r>
    <m/>
    <m/>
    <x v="884"/>
    <x v="884"/>
    <n v="20"/>
    <n v="20"/>
    <n v="3"/>
    <n v="3"/>
    <n v="23"/>
    <n v="23"/>
  </r>
  <r>
    <m/>
    <m/>
    <x v="751"/>
    <x v="751"/>
    <n v="0"/>
    <n v="0"/>
    <n v="1"/>
    <n v="1"/>
    <n v="1"/>
    <n v="1"/>
  </r>
  <r>
    <m/>
    <m/>
    <x v="885"/>
    <x v="885"/>
    <n v="1"/>
    <n v="1"/>
    <n v="0"/>
    <n v="0"/>
    <n v="1"/>
    <n v="1"/>
  </r>
  <r>
    <m/>
    <m/>
    <x v="886"/>
    <x v="886"/>
    <n v="24"/>
    <n v="24"/>
    <n v="32"/>
    <n v="32"/>
    <n v="56"/>
    <n v="56"/>
  </r>
  <r>
    <m/>
    <m/>
    <x v="629"/>
    <x v="630"/>
    <n v="0"/>
    <n v="0"/>
    <n v="8"/>
    <n v="8"/>
    <n v="8"/>
    <n v="8"/>
  </r>
  <r>
    <m/>
    <m/>
    <x v="887"/>
    <x v="887"/>
    <n v="0"/>
    <n v="0"/>
    <n v="2"/>
    <n v="2"/>
    <n v="2"/>
    <n v="2"/>
  </r>
  <r>
    <m/>
    <m/>
    <x v="658"/>
    <x v="658"/>
    <n v="0"/>
    <n v="0"/>
    <n v="2"/>
    <n v="2"/>
    <n v="2"/>
    <n v="2"/>
  </r>
  <r>
    <m/>
    <m/>
    <x v="888"/>
    <x v="888"/>
    <n v="0"/>
    <n v="0"/>
    <n v="2"/>
    <n v="2"/>
    <n v="2"/>
    <n v="2"/>
  </r>
  <r>
    <m/>
    <m/>
    <x v="0"/>
    <x v="0"/>
    <m/>
    <m/>
    <m/>
    <m/>
    <m/>
    <m/>
  </r>
  <r>
    <s v="Kliničko odeljenje za gerijatriju"/>
    <m/>
    <x v="0"/>
    <x v="0"/>
    <m/>
    <m/>
    <m/>
    <m/>
    <m/>
    <m/>
  </r>
  <r>
    <m/>
    <m/>
    <x v="753"/>
    <x v="753"/>
    <n v="73"/>
    <n v="73"/>
    <n v="0"/>
    <n v="0"/>
    <n v="73"/>
    <n v="73"/>
  </r>
  <r>
    <m/>
    <m/>
    <x v="624"/>
    <x v="625"/>
    <n v="6845"/>
    <n v="6845"/>
    <n v="4080"/>
    <n v="4080"/>
    <n v="10925"/>
    <n v="10925"/>
  </r>
  <r>
    <m/>
    <m/>
    <x v="754"/>
    <x v="754"/>
    <n v="145"/>
    <n v="145"/>
    <n v="0"/>
    <n v="0"/>
    <n v="145"/>
    <n v="145"/>
  </r>
  <r>
    <m/>
    <m/>
    <x v="627"/>
    <x v="628"/>
    <n v="163"/>
    <n v="163"/>
    <n v="6648"/>
    <n v="6648"/>
    <n v="6811"/>
    <n v="6811"/>
  </r>
  <r>
    <m/>
    <m/>
    <x v="628"/>
    <x v="629"/>
    <n v="0"/>
    <n v="0"/>
    <n v="240"/>
    <n v="240"/>
    <n v="240"/>
    <n v="240"/>
  </r>
  <r>
    <m/>
    <m/>
    <x v="676"/>
    <x v="676"/>
    <n v="0"/>
    <n v="0"/>
    <n v="1"/>
    <n v="1"/>
    <n v="1"/>
    <n v="1"/>
  </r>
  <r>
    <m/>
    <m/>
    <x v="630"/>
    <x v="631"/>
    <n v="0"/>
    <n v="0"/>
    <n v="1279"/>
    <n v="1279"/>
    <n v="1279"/>
    <n v="1279"/>
  </r>
  <r>
    <m/>
    <m/>
    <x v="64"/>
    <x v="65"/>
    <n v="22"/>
    <n v="22"/>
    <n v="27"/>
    <n v="27"/>
    <n v="49"/>
    <n v="49"/>
  </r>
  <r>
    <m/>
    <m/>
    <x v="697"/>
    <x v="697"/>
    <n v="1041"/>
    <n v="1041"/>
    <n v="0"/>
    <n v="0"/>
    <n v="1041"/>
    <n v="1041"/>
  </r>
  <r>
    <m/>
    <m/>
    <x v="698"/>
    <x v="698"/>
    <n v="509"/>
    <n v="509"/>
    <n v="0"/>
    <n v="0"/>
    <n v="509"/>
    <n v="509"/>
  </r>
  <r>
    <m/>
    <m/>
    <x v="699"/>
    <x v="699"/>
    <n v="176"/>
    <n v="176"/>
    <n v="0"/>
    <n v="0"/>
    <n v="176"/>
    <n v="176"/>
  </r>
  <r>
    <m/>
    <m/>
    <x v="708"/>
    <x v="708"/>
    <n v="21"/>
    <n v="21"/>
    <n v="0"/>
    <n v="0"/>
    <n v="21"/>
    <n v="21"/>
  </r>
  <r>
    <m/>
    <m/>
    <x v="631"/>
    <x v="632"/>
    <n v="0"/>
    <n v="0"/>
    <n v="1019"/>
    <n v="1019"/>
    <n v="1019"/>
    <n v="1019"/>
  </r>
  <r>
    <m/>
    <m/>
    <x v="889"/>
    <x v="889"/>
    <n v="0"/>
    <n v="0"/>
    <n v="7"/>
    <n v="7"/>
    <n v="7"/>
    <n v="7"/>
  </r>
  <r>
    <m/>
    <m/>
    <x v="890"/>
    <x v="890"/>
    <n v="0"/>
    <n v="0"/>
    <n v="2"/>
    <n v="2"/>
    <n v="2"/>
    <n v="2"/>
  </r>
  <r>
    <m/>
    <m/>
    <x v="633"/>
    <x v="634"/>
    <n v="1717"/>
    <n v="1717"/>
    <n v="0"/>
    <n v="0"/>
    <n v="1717"/>
    <n v="1717"/>
  </r>
  <r>
    <m/>
    <m/>
    <x v="796"/>
    <x v="796"/>
    <n v="466"/>
    <n v="466"/>
    <n v="0"/>
    <n v="0"/>
    <n v="466"/>
    <n v="466"/>
  </r>
  <r>
    <m/>
    <m/>
    <x v="635"/>
    <x v="636"/>
    <n v="169"/>
    <n v="169"/>
    <n v="0"/>
    <n v="0"/>
    <n v="169"/>
    <n v="169"/>
  </r>
  <r>
    <m/>
    <m/>
    <x v="636"/>
    <x v="637"/>
    <n v="472"/>
    <n v="472"/>
    <n v="0"/>
    <n v="0"/>
    <n v="472"/>
    <n v="472"/>
  </r>
  <r>
    <m/>
    <m/>
    <x v="637"/>
    <x v="638"/>
    <n v="3"/>
    <n v="3"/>
    <n v="0"/>
    <n v="0"/>
    <n v="3"/>
    <n v="3"/>
  </r>
  <r>
    <m/>
    <m/>
    <x v="638"/>
    <x v="639"/>
    <n v="14"/>
    <n v="14"/>
    <n v="0"/>
    <n v="0"/>
    <n v="14"/>
    <n v="14"/>
  </r>
  <r>
    <m/>
    <m/>
    <x v="639"/>
    <x v="640"/>
    <n v="219"/>
    <n v="219"/>
    <n v="0"/>
    <n v="0"/>
    <n v="219"/>
    <n v="219"/>
  </r>
  <r>
    <m/>
    <m/>
    <x v="682"/>
    <x v="682"/>
    <n v="0"/>
    <n v="0"/>
    <n v="33512"/>
    <n v="33512"/>
    <n v="33512"/>
    <n v="33512"/>
  </r>
  <r>
    <m/>
    <m/>
    <x v="642"/>
    <x v="642"/>
    <n v="37"/>
    <n v="37"/>
    <n v="12952"/>
    <n v="12952"/>
    <n v="12989"/>
    <n v="12989"/>
  </r>
  <r>
    <m/>
    <m/>
    <x v="644"/>
    <x v="644"/>
    <n v="12050"/>
    <n v="12050"/>
    <n v="2183"/>
    <n v="2183"/>
    <n v="14233"/>
    <n v="14233"/>
  </r>
  <r>
    <m/>
    <m/>
    <x v="683"/>
    <x v="683"/>
    <n v="0"/>
    <n v="0"/>
    <n v="12"/>
    <n v="12"/>
    <n v="12"/>
    <n v="12"/>
  </r>
  <r>
    <m/>
    <m/>
    <x v="743"/>
    <x v="743"/>
    <n v="0"/>
    <n v="0"/>
    <n v="3097"/>
    <n v="3097"/>
    <n v="3097"/>
    <n v="3097"/>
  </r>
  <r>
    <m/>
    <m/>
    <x v="645"/>
    <x v="645"/>
    <n v="0"/>
    <n v="0"/>
    <n v="1635"/>
    <n v="1635"/>
    <n v="1635"/>
    <n v="1635"/>
  </r>
  <r>
    <m/>
    <m/>
    <x v="646"/>
    <x v="646"/>
    <n v="0"/>
    <n v="0"/>
    <n v="12"/>
    <n v="12"/>
    <n v="12"/>
    <n v="12"/>
  </r>
  <r>
    <m/>
    <m/>
    <x v="744"/>
    <x v="744"/>
    <n v="0"/>
    <n v="0"/>
    <n v="506"/>
    <n v="506"/>
    <n v="506"/>
    <n v="506"/>
  </r>
  <r>
    <m/>
    <m/>
    <x v="648"/>
    <x v="648"/>
    <n v="0"/>
    <n v="0"/>
    <n v="28979"/>
    <n v="28979"/>
    <n v="28979"/>
    <n v="28979"/>
  </r>
  <r>
    <m/>
    <m/>
    <x v="747"/>
    <x v="747"/>
    <n v="0"/>
    <n v="0"/>
    <n v="213"/>
    <n v="213"/>
    <n v="213"/>
    <n v="213"/>
  </r>
  <r>
    <m/>
    <m/>
    <x v="649"/>
    <x v="649"/>
    <n v="0"/>
    <n v="0"/>
    <n v="1650"/>
    <n v="1650"/>
    <n v="1650"/>
    <n v="1650"/>
  </r>
  <r>
    <m/>
    <m/>
    <x v="650"/>
    <x v="650"/>
    <n v="0"/>
    <n v="0"/>
    <n v="582"/>
    <n v="582"/>
    <n v="582"/>
    <n v="582"/>
  </r>
  <r>
    <m/>
    <m/>
    <x v="748"/>
    <x v="748"/>
    <n v="0"/>
    <n v="0"/>
    <n v="1073"/>
    <n v="1073"/>
    <n v="1073"/>
    <n v="1073"/>
  </r>
  <r>
    <m/>
    <m/>
    <x v="891"/>
    <x v="891"/>
    <n v="0"/>
    <n v="0"/>
    <n v="251"/>
    <n v="251"/>
    <n v="251"/>
    <n v="251"/>
  </r>
  <r>
    <m/>
    <m/>
    <x v="685"/>
    <x v="685"/>
    <n v="0"/>
    <n v="0"/>
    <n v="615"/>
    <n v="615"/>
    <n v="615"/>
    <n v="615"/>
  </r>
  <r>
    <m/>
    <m/>
    <x v="892"/>
    <x v="892"/>
    <n v="0"/>
    <n v="0"/>
    <n v="1498"/>
    <n v="1498"/>
    <n v="1498"/>
    <n v="1498"/>
  </r>
  <r>
    <m/>
    <m/>
    <x v="652"/>
    <x v="652"/>
    <n v="0"/>
    <n v="0"/>
    <n v="374"/>
    <n v="374"/>
    <n v="374"/>
    <n v="374"/>
  </r>
  <r>
    <m/>
    <m/>
    <x v="893"/>
    <x v="893"/>
    <n v="0"/>
    <n v="0"/>
    <n v="839"/>
    <n v="839"/>
    <n v="839"/>
    <n v="839"/>
  </r>
  <r>
    <m/>
    <m/>
    <x v="894"/>
    <x v="894"/>
    <n v="12050"/>
    <n v="12050"/>
    <n v="0"/>
    <n v="0"/>
    <n v="12050"/>
    <n v="12050"/>
  </r>
  <r>
    <m/>
    <m/>
    <x v="654"/>
    <x v="654"/>
    <n v="0"/>
    <n v="0"/>
    <n v="72"/>
    <n v="72"/>
    <n v="72"/>
    <n v="72"/>
  </r>
  <r>
    <m/>
    <m/>
    <x v="860"/>
    <x v="860"/>
    <n v="0"/>
    <n v="0"/>
    <n v="4"/>
    <n v="4"/>
    <n v="4"/>
    <n v="4"/>
  </r>
  <r>
    <m/>
    <m/>
    <x v="655"/>
    <x v="655"/>
    <n v="0"/>
    <n v="0"/>
    <n v="4"/>
    <n v="4"/>
    <n v="4"/>
    <n v="4"/>
  </r>
  <r>
    <m/>
    <m/>
    <x v="863"/>
    <x v="863"/>
    <n v="0"/>
    <n v="0"/>
    <n v="11"/>
    <n v="11"/>
    <n v="11"/>
    <n v="11"/>
  </r>
  <r>
    <m/>
    <m/>
    <x v="656"/>
    <x v="656"/>
    <n v="7"/>
    <n v="7"/>
    <n v="204"/>
    <n v="204"/>
    <n v="211"/>
    <n v="211"/>
  </r>
  <r>
    <m/>
    <m/>
    <x v="659"/>
    <x v="659"/>
    <n v="0"/>
    <n v="0"/>
    <n v="25395"/>
    <n v="25395"/>
    <n v="25395"/>
    <n v="25395"/>
  </r>
  <r>
    <m/>
    <m/>
    <x v="661"/>
    <x v="661"/>
    <n v="0"/>
    <n v="0"/>
    <n v="16"/>
    <n v="16"/>
    <n v="16"/>
    <n v="16"/>
  </r>
  <r>
    <m/>
    <m/>
    <x v="662"/>
    <x v="662"/>
    <n v="2"/>
    <n v="2"/>
    <n v="5595"/>
    <n v="5595"/>
    <n v="5597"/>
    <n v="5597"/>
  </r>
  <r>
    <m/>
    <m/>
    <x v="663"/>
    <x v="663"/>
    <n v="116"/>
    <n v="116"/>
    <n v="61383"/>
    <n v="61383"/>
    <n v="61499"/>
    <n v="61499"/>
  </r>
  <r>
    <m/>
    <m/>
    <x v="664"/>
    <x v="664"/>
    <n v="2"/>
    <n v="2"/>
    <n v="14304"/>
    <n v="14304"/>
    <n v="14306"/>
    <n v="14306"/>
  </r>
  <r>
    <m/>
    <m/>
    <x v="665"/>
    <x v="665"/>
    <n v="1"/>
    <n v="1"/>
    <n v="3174"/>
    <n v="3174"/>
    <n v="3175"/>
    <n v="3175"/>
  </r>
  <r>
    <m/>
    <m/>
    <x v="666"/>
    <x v="666"/>
    <n v="3"/>
    <n v="3"/>
    <n v="30"/>
    <n v="30"/>
    <n v="33"/>
    <n v="33"/>
  </r>
  <r>
    <m/>
    <m/>
    <x v="750"/>
    <x v="750"/>
    <n v="0"/>
    <n v="0"/>
    <n v="72"/>
    <n v="72"/>
    <n v="72"/>
    <n v="72"/>
  </r>
  <r>
    <m/>
    <m/>
    <x v="668"/>
    <x v="668"/>
    <n v="0"/>
    <n v="0"/>
    <n v="4447"/>
    <n v="4447"/>
    <n v="4447"/>
    <n v="4447"/>
  </r>
  <r>
    <m/>
    <m/>
    <x v="669"/>
    <x v="669"/>
    <n v="0"/>
    <n v="0"/>
    <n v="21008"/>
    <n v="21008"/>
    <n v="21008"/>
    <n v="21008"/>
  </r>
  <r>
    <m/>
    <m/>
    <x v="672"/>
    <x v="672"/>
    <n v="865"/>
    <n v="865"/>
    <n v="17183"/>
    <n v="17183"/>
    <n v="18048"/>
    <n v="18048"/>
  </r>
  <r>
    <m/>
    <m/>
    <x v="674"/>
    <x v="674"/>
    <n v="0"/>
    <n v="0"/>
    <n v="2571"/>
    <n v="2571"/>
    <n v="2571"/>
    <n v="2571"/>
  </r>
  <r>
    <m/>
    <m/>
    <x v="808"/>
    <x v="808"/>
    <n v="0"/>
    <n v="0"/>
    <n v="1"/>
    <n v="1"/>
    <n v="1"/>
    <n v="1"/>
  </r>
  <r>
    <m/>
    <m/>
    <x v="0"/>
    <x v="0"/>
    <m/>
    <m/>
    <m/>
    <m/>
    <m/>
    <m/>
  </r>
  <r>
    <s v="Kliničko odeljenje za hematologiju i onkologiju"/>
    <m/>
    <x v="0"/>
    <x v="0"/>
    <m/>
    <m/>
    <m/>
    <m/>
    <m/>
    <m/>
  </r>
  <r>
    <m/>
    <m/>
    <x v="753"/>
    <x v="753"/>
    <n v="0"/>
    <n v="0"/>
    <n v="1174"/>
    <n v="1174"/>
    <n v="1174"/>
    <n v="1174"/>
  </r>
  <r>
    <m/>
    <m/>
    <x v="624"/>
    <x v="625"/>
    <n v="0"/>
    <n v="0"/>
    <n v="1218"/>
    <n v="1218"/>
    <n v="1218"/>
    <n v="1218"/>
  </r>
  <r>
    <m/>
    <m/>
    <x v="895"/>
    <x v="895"/>
    <n v="247"/>
    <n v="247"/>
    <n v="16"/>
    <n v="16"/>
    <n v="263"/>
    <n v="263"/>
  </r>
  <r>
    <m/>
    <m/>
    <x v="627"/>
    <x v="628"/>
    <n v="337"/>
    <n v="337"/>
    <n v="3934"/>
    <n v="3934"/>
    <n v="4271"/>
    <n v="4271"/>
  </r>
  <r>
    <m/>
    <m/>
    <x v="628"/>
    <x v="629"/>
    <n v="0"/>
    <n v="0"/>
    <n v="9"/>
    <n v="9"/>
    <n v="9"/>
    <n v="9"/>
  </r>
  <r>
    <m/>
    <m/>
    <x v="629"/>
    <x v="630"/>
    <n v="0"/>
    <n v="0"/>
    <n v="12"/>
    <n v="12"/>
    <n v="12"/>
    <n v="12"/>
  </r>
  <r>
    <m/>
    <m/>
    <x v="630"/>
    <x v="631"/>
    <n v="19"/>
    <n v="19"/>
    <n v="238"/>
    <n v="238"/>
    <n v="257"/>
    <n v="257"/>
  </r>
  <r>
    <m/>
    <m/>
    <x v="896"/>
    <x v="896"/>
    <n v="0"/>
    <n v="0"/>
    <n v="2"/>
    <n v="2"/>
    <n v="2"/>
    <n v="2"/>
  </r>
  <r>
    <m/>
    <m/>
    <x v="897"/>
    <x v="897"/>
    <n v="19"/>
    <n v="19"/>
    <n v="171"/>
    <n v="171"/>
    <n v="190"/>
    <n v="190"/>
  </r>
  <r>
    <m/>
    <m/>
    <x v="898"/>
    <x v="898"/>
    <n v="13"/>
    <n v="13"/>
    <n v="117"/>
    <n v="117"/>
    <n v="130"/>
    <n v="130"/>
  </r>
  <r>
    <m/>
    <m/>
    <x v="64"/>
    <x v="65"/>
    <n v="0"/>
    <n v="0"/>
    <n v="4"/>
    <n v="4"/>
    <n v="4"/>
    <n v="4"/>
  </r>
  <r>
    <m/>
    <m/>
    <x v="200"/>
    <x v="201"/>
    <n v="0"/>
    <n v="0"/>
    <n v="26"/>
    <n v="26"/>
    <n v="26"/>
    <n v="26"/>
  </r>
  <r>
    <m/>
    <m/>
    <x v="631"/>
    <x v="632"/>
    <n v="0"/>
    <n v="0"/>
    <n v="105"/>
    <n v="105"/>
    <n v="105"/>
    <n v="105"/>
  </r>
  <r>
    <m/>
    <m/>
    <x v="642"/>
    <x v="642"/>
    <n v="0"/>
    <n v="0"/>
    <n v="3557"/>
    <n v="3557"/>
    <n v="3557"/>
    <n v="3557"/>
  </r>
  <r>
    <m/>
    <m/>
    <x v="645"/>
    <x v="645"/>
    <n v="0"/>
    <n v="0"/>
    <n v="78"/>
    <n v="78"/>
    <n v="78"/>
    <n v="78"/>
  </r>
  <r>
    <m/>
    <m/>
    <x v="745"/>
    <x v="745"/>
    <n v="0"/>
    <n v="0"/>
    <n v="9"/>
    <n v="9"/>
    <n v="9"/>
    <n v="9"/>
  </r>
  <r>
    <m/>
    <m/>
    <x v="899"/>
    <x v="899"/>
    <n v="0"/>
    <n v="0"/>
    <n v="2"/>
    <n v="2"/>
    <n v="2"/>
    <n v="2"/>
  </r>
  <r>
    <m/>
    <m/>
    <x v="649"/>
    <x v="649"/>
    <n v="0"/>
    <n v="0"/>
    <n v="2126"/>
    <n v="2126"/>
    <n v="2126"/>
    <n v="2126"/>
  </r>
  <r>
    <m/>
    <m/>
    <x v="650"/>
    <x v="650"/>
    <n v="0"/>
    <n v="0"/>
    <n v="2126"/>
    <n v="2126"/>
    <n v="2126"/>
    <n v="2126"/>
  </r>
  <r>
    <m/>
    <m/>
    <x v="748"/>
    <x v="748"/>
    <n v="0"/>
    <n v="0"/>
    <n v="2126"/>
    <n v="2126"/>
    <n v="2126"/>
    <n v="2126"/>
  </r>
  <r>
    <m/>
    <m/>
    <x v="685"/>
    <x v="685"/>
    <n v="0"/>
    <n v="0"/>
    <n v="2126"/>
    <n v="2126"/>
    <n v="2126"/>
    <n v="2126"/>
  </r>
  <r>
    <m/>
    <m/>
    <x v="652"/>
    <x v="652"/>
    <n v="0"/>
    <n v="0"/>
    <n v="2126"/>
    <n v="2126"/>
    <n v="2126"/>
    <n v="2126"/>
  </r>
  <r>
    <m/>
    <m/>
    <x v="900"/>
    <x v="900"/>
    <n v="0"/>
    <n v="0"/>
    <n v="2126"/>
    <n v="2126"/>
    <n v="2126"/>
    <n v="2126"/>
  </r>
  <r>
    <m/>
    <m/>
    <x v="893"/>
    <x v="893"/>
    <n v="0"/>
    <n v="0"/>
    <n v="2126"/>
    <n v="2126"/>
    <n v="2126"/>
    <n v="2126"/>
  </r>
  <r>
    <m/>
    <m/>
    <x v="653"/>
    <x v="653"/>
    <n v="0"/>
    <n v="0"/>
    <n v="2126"/>
    <n v="2126"/>
    <n v="2126"/>
    <n v="2126"/>
  </r>
  <r>
    <m/>
    <m/>
    <x v="901"/>
    <x v="901"/>
    <n v="0"/>
    <n v="0"/>
    <n v="10"/>
    <n v="10"/>
    <n v="10"/>
    <n v="10"/>
  </r>
  <r>
    <m/>
    <m/>
    <x v="687"/>
    <x v="687"/>
    <n v="0"/>
    <n v="0"/>
    <n v="22"/>
    <n v="22"/>
    <n v="22"/>
    <n v="22"/>
  </r>
  <r>
    <m/>
    <m/>
    <x v="656"/>
    <x v="656"/>
    <n v="4"/>
    <n v="4"/>
    <n v="106"/>
    <n v="106"/>
    <n v="110"/>
    <n v="110"/>
  </r>
  <r>
    <m/>
    <m/>
    <x v="657"/>
    <x v="657"/>
    <n v="0"/>
    <n v="0"/>
    <n v="2178"/>
    <n v="2178"/>
    <n v="2178"/>
    <n v="2178"/>
  </r>
  <r>
    <m/>
    <m/>
    <x v="659"/>
    <x v="659"/>
    <n v="5"/>
    <n v="5"/>
    <n v="6867"/>
    <n v="6867"/>
    <n v="6872"/>
    <n v="6872"/>
  </r>
  <r>
    <m/>
    <m/>
    <x v="688"/>
    <x v="688"/>
    <n v="14"/>
    <n v="14"/>
    <n v="3027"/>
    <n v="3027"/>
    <n v="3041"/>
    <n v="3041"/>
  </r>
  <r>
    <m/>
    <m/>
    <x v="662"/>
    <x v="662"/>
    <n v="0"/>
    <n v="0"/>
    <n v="1243"/>
    <n v="1243"/>
    <n v="1243"/>
    <n v="1243"/>
  </r>
  <r>
    <m/>
    <m/>
    <x v="663"/>
    <x v="663"/>
    <n v="390"/>
    <n v="390"/>
    <n v="8069"/>
    <n v="8069"/>
    <n v="8459"/>
    <n v="8459"/>
  </r>
  <r>
    <m/>
    <m/>
    <x v="902"/>
    <x v="902"/>
    <n v="0"/>
    <n v="0"/>
    <n v="220"/>
    <n v="220"/>
    <n v="220"/>
    <n v="220"/>
  </r>
  <r>
    <m/>
    <m/>
    <x v="664"/>
    <x v="664"/>
    <n v="0"/>
    <n v="0"/>
    <n v="1423"/>
    <n v="1423"/>
    <n v="1423"/>
    <n v="1423"/>
  </r>
  <r>
    <m/>
    <m/>
    <x v="665"/>
    <x v="665"/>
    <n v="0"/>
    <n v="0"/>
    <n v="59"/>
    <n v="59"/>
    <n v="59"/>
    <n v="59"/>
  </r>
  <r>
    <m/>
    <m/>
    <x v="666"/>
    <x v="666"/>
    <n v="117"/>
    <n v="117"/>
    <n v="445"/>
    <n v="445"/>
    <n v="562"/>
    <n v="562"/>
  </r>
  <r>
    <m/>
    <m/>
    <x v="667"/>
    <x v="667"/>
    <n v="0"/>
    <n v="0"/>
    <n v="338"/>
    <n v="338"/>
    <n v="338"/>
    <n v="338"/>
  </r>
  <r>
    <m/>
    <m/>
    <x v="750"/>
    <x v="750"/>
    <n v="0"/>
    <n v="0"/>
    <n v="1"/>
    <n v="1"/>
    <n v="1"/>
    <n v="1"/>
  </r>
  <r>
    <m/>
    <m/>
    <x v="668"/>
    <x v="668"/>
    <n v="0"/>
    <n v="0"/>
    <n v="65"/>
    <n v="65"/>
    <n v="65"/>
    <n v="65"/>
  </r>
  <r>
    <m/>
    <m/>
    <x v="691"/>
    <x v="691"/>
    <n v="0"/>
    <n v="0"/>
    <n v="116"/>
    <n v="116"/>
    <n v="116"/>
    <n v="116"/>
  </r>
  <r>
    <m/>
    <m/>
    <x v="669"/>
    <x v="669"/>
    <n v="0"/>
    <n v="0"/>
    <n v="720"/>
    <n v="720"/>
    <n v="720"/>
    <n v="720"/>
  </r>
  <r>
    <m/>
    <m/>
    <x v="670"/>
    <x v="670"/>
    <n v="0"/>
    <n v="0"/>
    <n v="53"/>
    <n v="53"/>
    <n v="53"/>
    <n v="53"/>
  </r>
  <r>
    <m/>
    <m/>
    <x v="672"/>
    <x v="672"/>
    <n v="0"/>
    <n v="0"/>
    <n v="2063"/>
    <n v="2063"/>
    <n v="2063"/>
    <n v="2063"/>
  </r>
  <r>
    <m/>
    <m/>
    <x v="673"/>
    <x v="673"/>
    <n v="0"/>
    <n v="0"/>
    <n v="91"/>
    <n v="91"/>
    <n v="91"/>
    <n v="91"/>
  </r>
  <r>
    <m/>
    <m/>
    <x v="903"/>
    <x v="903"/>
    <n v="30"/>
    <n v="30"/>
    <n v="957"/>
    <n v="957"/>
    <n v="987"/>
    <n v="987"/>
  </r>
  <r>
    <m/>
    <m/>
    <x v="674"/>
    <x v="674"/>
    <n v="0"/>
    <n v="0"/>
    <n v="1079"/>
    <n v="1079"/>
    <n v="1079"/>
    <n v="1079"/>
  </r>
  <r>
    <m/>
    <m/>
    <x v="828"/>
    <x v="828"/>
    <n v="1"/>
    <n v="1"/>
    <n v="114"/>
    <n v="114"/>
    <n v="115"/>
    <n v="115"/>
  </r>
  <r>
    <m/>
    <m/>
    <x v="0"/>
    <x v="0"/>
    <m/>
    <m/>
    <m/>
    <m/>
    <m/>
    <m/>
  </r>
  <r>
    <s v="Kliničko odeljenje za pulmologiju i alergologiju sa imunologijom"/>
    <m/>
    <x v="0"/>
    <x v="0"/>
    <m/>
    <m/>
    <m/>
    <m/>
    <m/>
    <m/>
  </r>
  <r>
    <m/>
    <m/>
    <x v="904"/>
    <x v="904"/>
    <n v="0"/>
    <n v="0"/>
    <n v="3"/>
    <n v="3"/>
    <n v="3"/>
    <n v="3"/>
  </r>
  <r>
    <m/>
    <m/>
    <x v="905"/>
    <x v="905"/>
    <n v="0"/>
    <n v="0"/>
    <n v="42"/>
    <n v="42"/>
    <n v="42"/>
    <n v="42"/>
  </r>
  <r>
    <m/>
    <m/>
    <x v="906"/>
    <x v="682"/>
    <n v="0"/>
    <n v="0"/>
    <n v="908"/>
    <n v="908"/>
    <n v="908"/>
    <n v="908"/>
  </r>
  <r>
    <m/>
    <m/>
    <x v="907"/>
    <x v="906"/>
    <n v="29"/>
    <n v="29"/>
    <n v="76"/>
    <n v="76"/>
    <n v="105"/>
    <n v="105"/>
  </r>
  <r>
    <m/>
    <m/>
    <x v="908"/>
    <x v="907"/>
    <n v="2"/>
    <n v="2"/>
    <n v="23"/>
    <n v="23"/>
    <n v="25"/>
    <n v="25"/>
  </r>
  <r>
    <m/>
    <m/>
    <x v="909"/>
    <x v="908"/>
    <n v="309"/>
    <n v="309"/>
    <n v="256"/>
    <n v="256"/>
    <n v="565"/>
    <n v="565"/>
  </r>
  <r>
    <m/>
    <m/>
    <x v="910"/>
    <x v="909"/>
    <n v="29"/>
    <n v="29"/>
    <n v="143"/>
    <n v="143"/>
    <n v="172"/>
    <n v="172"/>
  </r>
  <r>
    <m/>
    <m/>
    <x v="911"/>
    <x v="910"/>
    <n v="29"/>
    <n v="29"/>
    <n v="143"/>
    <n v="143"/>
    <n v="172"/>
    <n v="172"/>
  </r>
  <r>
    <m/>
    <m/>
    <x v="912"/>
    <x v="911"/>
    <n v="0"/>
    <n v="0"/>
    <n v="70"/>
    <n v="70"/>
    <n v="70"/>
    <n v="70"/>
  </r>
  <r>
    <m/>
    <m/>
    <x v="913"/>
    <x v="912"/>
    <n v="3680"/>
    <n v="3680"/>
    <n v="5635"/>
    <n v="5635"/>
    <n v="9315"/>
    <n v="9315"/>
  </r>
  <r>
    <m/>
    <m/>
    <x v="624"/>
    <x v="625"/>
    <n v="0"/>
    <n v="0"/>
    <n v="1065"/>
    <n v="1065"/>
    <n v="1065"/>
    <n v="1065"/>
  </r>
  <r>
    <m/>
    <m/>
    <x v="914"/>
    <x v="913"/>
    <n v="1850"/>
    <n v="1850"/>
    <n v="68"/>
    <n v="68"/>
    <n v="1918"/>
    <n v="1918"/>
  </r>
  <r>
    <m/>
    <m/>
    <x v="761"/>
    <x v="761"/>
    <n v="0"/>
    <n v="0"/>
    <n v="1"/>
    <n v="1"/>
    <n v="1"/>
    <n v="1"/>
  </r>
  <r>
    <m/>
    <m/>
    <x v="895"/>
    <x v="895"/>
    <n v="8"/>
    <n v="8"/>
    <n v="140"/>
    <n v="140"/>
    <n v="148"/>
    <n v="148"/>
  </r>
  <r>
    <m/>
    <m/>
    <x v="762"/>
    <x v="762"/>
    <n v="0"/>
    <n v="0"/>
    <n v="49"/>
    <n v="49"/>
    <n v="49"/>
    <n v="49"/>
  </r>
  <r>
    <m/>
    <m/>
    <x v="627"/>
    <x v="628"/>
    <n v="492"/>
    <n v="492"/>
    <n v="9560"/>
    <n v="9560"/>
    <n v="10052"/>
    <n v="10052"/>
  </r>
  <r>
    <m/>
    <m/>
    <x v="628"/>
    <x v="629"/>
    <n v="0"/>
    <n v="0"/>
    <n v="28"/>
    <n v="28"/>
    <n v="28"/>
    <n v="28"/>
  </r>
  <r>
    <m/>
    <m/>
    <x v="764"/>
    <x v="764"/>
    <n v="0"/>
    <n v="0"/>
    <n v="12"/>
    <n v="12"/>
    <n v="12"/>
    <n v="12"/>
  </r>
  <r>
    <m/>
    <m/>
    <x v="765"/>
    <x v="765"/>
    <n v="0"/>
    <n v="0"/>
    <n v="7"/>
    <n v="7"/>
    <n v="7"/>
    <n v="7"/>
  </r>
  <r>
    <m/>
    <m/>
    <x v="766"/>
    <x v="766"/>
    <n v="0"/>
    <n v="0"/>
    <n v="57"/>
    <n v="57"/>
    <n v="57"/>
    <n v="57"/>
  </r>
  <r>
    <m/>
    <m/>
    <x v="676"/>
    <x v="676"/>
    <n v="0"/>
    <n v="0"/>
    <n v="65"/>
    <n v="65"/>
    <n v="65"/>
    <n v="65"/>
  </r>
  <r>
    <m/>
    <m/>
    <x v="770"/>
    <x v="770"/>
    <n v="0"/>
    <n v="0"/>
    <n v="232"/>
    <n v="232"/>
    <n v="232"/>
    <n v="232"/>
  </r>
  <r>
    <m/>
    <m/>
    <x v="630"/>
    <x v="631"/>
    <n v="0"/>
    <n v="0"/>
    <n v="670"/>
    <n v="670"/>
    <n v="670"/>
    <n v="670"/>
  </r>
  <r>
    <m/>
    <m/>
    <x v="915"/>
    <x v="914"/>
    <n v="0"/>
    <n v="0"/>
    <n v="13"/>
    <n v="13"/>
    <n v="13"/>
    <n v="13"/>
  </r>
  <r>
    <m/>
    <m/>
    <x v="631"/>
    <x v="632"/>
    <n v="0"/>
    <n v="0"/>
    <n v="168"/>
    <n v="168"/>
    <n v="168"/>
    <n v="168"/>
  </r>
  <r>
    <m/>
    <m/>
    <x v="632"/>
    <x v="633"/>
    <n v="0"/>
    <n v="0"/>
    <n v="37"/>
    <n v="37"/>
    <n v="37"/>
    <n v="37"/>
  </r>
  <r>
    <m/>
    <m/>
    <x v="889"/>
    <x v="889"/>
    <n v="0"/>
    <n v="0"/>
    <n v="69"/>
    <n v="69"/>
    <n v="69"/>
    <n v="69"/>
  </r>
  <r>
    <m/>
    <m/>
    <x v="890"/>
    <x v="890"/>
    <n v="0"/>
    <n v="0"/>
    <n v="89"/>
    <n v="89"/>
    <n v="89"/>
    <n v="89"/>
  </r>
  <r>
    <m/>
    <m/>
    <x v="916"/>
    <x v="915"/>
    <n v="0"/>
    <n v="0"/>
    <n v="3"/>
    <n v="3"/>
    <n v="3"/>
    <n v="3"/>
  </r>
  <r>
    <m/>
    <m/>
    <x v="917"/>
    <x v="916"/>
    <n v="0"/>
    <n v="0"/>
    <n v="1"/>
    <n v="1"/>
    <n v="1"/>
    <n v="1"/>
  </r>
  <r>
    <m/>
    <m/>
    <x v="918"/>
    <x v="917"/>
    <n v="0"/>
    <n v="0"/>
    <n v="281"/>
    <n v="281"/>
    <n v="281"/>
    <n v="281"/>
  </r>
  <r>
    <m/>
    <m/>
    <x v="919"/>
    <x v="918"/>
    <n v="0"/>
    <n v="0"/>
    <n v="60"/>
    <n v="60"/>
    <n v="60"/>
    <n v="60"/>
  </r>
  <r>
    <m/>
    <m/>
    <x v="642"/>
    <x v="642"/>
    <n v="0"/>
    <n v="0"/>
    <n v="6383"/>
    <n v="6383"/>
    <n v="6383"/>
    <n v="6383"/>
  </r>
  <r>
    <m/>
    <m/>
    <x v="644"/>
    <x v="644"/>
    <n v="11677"/>
    <n v="11677"/>
    <n v="1032"/>
    <n v="1032"/>
    <n v="12709"/>
    <n v="12709"/>
  </r>
  <r>
    <m/>
    <m/>
    <x v="683"/>
    <x v="683"/>
    <n v="0"/>
    <n v="0"/>
    <n v="30"/>
    <n v="30"/>
    <n v="30"/>
    <n v="30"/>
  </r>
  <r>
    <m/>
    <m/>
    <x v="743"/>
    <x v="743"/>
    <n v="0"/>
    <n v="0"/>
    <n v="6808"/>
    <n v="6808"/>
    <n v="6808"/>
    <n v="6808"/>
  </r>
  <r>
    <m/>
    <m/>
    <x v="645"/>
    <x v="645"/>
    <n v="0"/>
    <n v="0"/>
    <n v="476"/>
    <n v="476"/>
    <n v="476"/>
    <n v="476"/>
  </r>
  <r>
    <m/>
    <m/>
    <x v="646"/>
    <x v="646"/>
    <n v="0"/>
    <n v="0"/>
    <n v="57"/>
    <n v="57"/>
    <n v="57"/>
    <n v="57"/>
  </r>
  <r>
    <m/>
    <m/>
    <x v="805"/>
    <x v="805"/>
    <n v="0"/>
    <n v="0"/>
    <n v="47"/>
    <n v="47"/>
    <n v="47"/>
    <n v="47"/>
  </r>
  <r>
    <m/>
    <m/>
    <x v="744"/>
    <x v="744"/>
    <n v="0"/>
    <n v="0"/>
    <n v="24"/>
    <n v="24"/>
    <n v="24"/>
    <n v="24"/>
  </r>
  <r>
    <m/>
    <m/>
    <x v="920"/>
    <x v="919"/>
    <n v="0"/>
    <n v="0"/>
    <n v="1"/>
    <n v="1"/>
    <n v="1"/>
    <n v="1"/>
  </r>
  <r>
    <m/>
    <m/>
    <x v="808"/>
    <x v="808"/>
    <n v="0"/>
    <n v="0"/>
    <n v="4"/>
    <n v="4"/>
    <n v="4"/>
    <n v="4"/>
  </r>
  <r>
    <m/>
    <m/>
    <x v="809"/>
    <x v="809"/>
    <n v="0"/>
    <n v="0"/>
    <n v="10"/>
    <n v="10"/>
    <n v="10"/>
    <n v="10"/>
  </r>
  <r>
    <m/>
    <m/>
    <x v="810"/>
    <x v="810"/>
    <n v="0"/>
    <n v="0"/>
    <n v="20"/>
    <n v="20"/>
    <n v="20"/>
    <n v="20"/>
  </r>
  <r>
    <m/>
    <m/>
    <x v="921"/>
    <x v="920"/>
    <n v="0"/>
    <n v="0"/>
    <n v="1"/>
    <n v="1"/>
    <n v="1"/>
    <n v="1"/>
  </r>
  <r>
    <m/>
    <m/>
    <x v="922"/>
    <x v="921"/>
    <n v="0"/>
    <n v="0"/>
    <n v="98"/>
    <n v="98"/>
    <n v="98"/>
    <n v="98"/>
  </r>
  <r>
    <m/>
    <m/>
    <x v="923"/>
    <x v="922"/>
    <n v="0"/>
    <n v="0"/>
    <n v="0"/>
    <n v="0"/>
    <n v="0"/>
    <n v="0"/>
  </r>
  <r>
    <m/>
    <m/>
    <x v="649"/>
    <x v="649"/>
    <n v="8234"/>
    <n v="8234"/>
    <n v="92"/>
    <n v="92"/>
    <n v="8326"/>
    <n v="8326"/>
  </r>
  <r>
    <m/>
    <m/>
    <x v="650"/>
    <x v="650"/>
    <n v="3490"/>
    <n v="3490"/>
    <n v="1014"/>
    <n v="1014"/>
    <n v="4504"/>
    <n v="4504"/>
  </r>
  <r>
    <m/>
    <m/>
    <x v="748"/>
    <x v="748"/>
    <n v="11584"/>
    <n v="11584"/>
    <n v="1050"/>
    <n v="1050"/>
    <n v="12634"/>
    <n v="12634"/>
  </r>
  <r>
    <m/>
    <m/>
    <x v="816"/>
    <x v="816"/>
    <n v="6536"/>
    <n v="6536"/>
    <n v="255"/>
    <n v="255"/>
    <n v="6791"/>
    <n v="6791"/>
  </r>
  <r>
    <m/>
    <m/>
    <x v="685"/>
    <x v="685"/>
    <n v="8359"/>
    <n v="8359"/>
    <n v="1042"/>
    <n v="1042"/>
    <n v="9401"/>
    <n v="9401"/>
  </r>
  <r>
    <m/>
    <m/>
    <x v="651"/>
    <x v="651"/>
    <n v="8073"/>
    <n v="8073"/>
    <n v="1029"/>
    <n v="1029"/>
    <n v="9102"/>
    <n v="9102"/>
  </r>
  <r>
    <m/>
    <m/>
    <x v="652"/>
    <x v="652"/>
    <n v="7821"/>
    <n v="7821"/>
    <n v="249"/>
    <n v="249"/>
    <n v="8070"/>
    <n v="8070"/>
  </r>
  <r>
    <m/>
    <m/>
    <x v="900"/>
    <x v="900"/>
    <n v="11706"/>
    <n v="11706"/>
    <n v="1182"/>
    <n v="1182"/>
    <n v="12888"/>
    <n v="12888"/>
  </r>
  <r>
    <m/>
    <m/>
    <x v="893"/>
    <x v="893"/>
    <n v="11668"/>
    <n v="11668"/>
    <n v="1043"/>
    <n v="1043"/>
    <n v="12711"/>
    <n v="12711"/>
  </r>
  <r>
    <m/>
    <m/>
    <x v="653"/>
    <x v="653"/>
    <n v="11703"/>
    <n v="11703"/>
    <n v="1182"/>
    <n v="1182"/>
    <n v="12885"/>
    <n v="12885"/>
  </r>
  <r>
    <m/>
    <m/>
    <x v="817"/>
    <x v="817"/>
    <n v="11690"/>
    <n v="11690"/>
    <n v="1043"/>
    <n v="1043"/>
    <n v="12733"/>
    <n v="12733"/>
  </r>
  <r>
    <m/>
    <m/>
    <x v="654"/>
    <x v="654"/>
    <n v="0"/>
    <n v="0"/>
    <n v="1362"/>
    <n v="1362"/>
    <n v="1362"/>
    <n v="1362"/>
  </r>
  <r>
    <m/>
    <m/>
    <x v="655"/>
    <x v="655"/>
    <n v="36"/>
    <n v="36"/>
    <n v="30"/>
    <n v="30"/>
    <n v="66"/>
    <n v="66"/>
  </r>
  <r>
    <m/>
    <m/>
    <x v="687"/>
    <x v="687"/>
    <n v="8"/>
    <n v="8"/>
    <n v="15"/>
    <n v="15"/>
    <n v="23"/>
    <n v="23"/>
  </r>
  <r>
    <m/>
    <m/>
    <x v="656"/>
    <x v="656"/>
    <n v="5"/>
    <n v="5"/>
    <n v="182"/>
    <n v="182"/>
    <n v="187"/>
    <n v="187"/>
  </r>
  <r>
    <m/>
    <m/>
    <x v="659"/>
    <x v="659"/>
    <n v="4"/>
    <n v="4"/>
    <n v="13221"/>
    <n v="13221"/>
    <n v="13225"/>
    <n v="13225"/>
  </r>
  <r>
    <m/>
    <m/>
    <x v="688"/>
    <x v="688"/>
    <n v="0"/>
    <n v="0"/>
    <n v="5727"/>
    <n v="5727"/>
    <n v="5727"/>
    <n v="5727"/>
  </r>
  <r>
    <m/>
    <m/>
    <x v="660"/>
    <x v="660"/>
    <n v="0"/>
    <n v="0"/>
    <n v="67"/>
    <n v="67"/>
    <n v="67"/>
    <n v="67"/>
  </r>
  <r>
    <m/>
    <m/>
    <x v="661"/>
    <x v="661"/>
    <n v="0"/>
    <n v="0"/>
    <n v="47"/>
    <n v="47"/>
    <n v="47"/>
    <n v="47"/>
  </r>
  <r>
    <m/>
    <m/>
    <x v="662"/>
    <x v="662"/>
    <n v="0"/>
    <n v="0"/>
    <n v="1976"/>
    <n v="1976"/>
    <n v="1976"/>
    <n v="1976"/>
  </r>
  <r>
    <m/>
    <m/>
    <x v="663"/>
    <x v="663"/>
    <n v="2"/>
    <n v="2"/>
    <n v="15758"/>
    <n v="15758"/>
    <n v="15760"/>
    <n v="15760"/>
  </r>
  <r>
    <m/>
    <m/>
    <x v="664"/>
    <x v="664"/>
    <n v="0"/>
    <n v="0"/>
    <n v="7982"/>
    <n v="7982"/>
    <n v="7982"/>
    <n v="7982"/>
  </r>
  <r>
    <m/>
    <m/>
    <x v="665"/>
    <x v="665"/>
    <n v="0"/>
    <n v="0"/>
    <n v="2418"/>
    <n v="2418"/>
    <n v="2418"/>
    <n v="2418"/>
  </r>
  <r>
    <m/>
    <m/>
    <x v="666"/>
    <x v="666"/>
    <n v="9"/>
    <n v="9"/>
    <n v="34"/>
    <n v="34"/>
    <n v="43"/>
    <n v="43"/>
  </r>
  <r>
    <m/>
    <m/>
    <x v="750"/>
    <x v="750"/>
    <n v="0"/>
    <n v="0"/>
    <n v="424"/>
    <n v="424"/>
    <n v="424"/>
    <n v="424"/>
  </r>
  <r>
    <m/>
    <m/>
    <x v="668"/>
    <x v="668"/>
    <n v="0"/>
    <n v="0"/>
    <n v="2457"/>
    <n v="2457"/>
    <n v="2457"/>
    <n v="2457"/>
  </r>
  <r>
    <m/>
    <m/>
    <x v="691"/>
    <x v="691"/>
    <n v="0"/>
    <n v="0"/>
    <n v="1050"/>
    <n v="1050"/>
    <n v="1050"/>
    <n v="1050"/>
  </r>
  <r>
    <m/>
    <m/>
    <x v="824"/>
    <x v="824"/>
    <n v="0"/>
    <n v="0"/>
    <n v="1292"/>
    <n v="1292"/>
    <n v="1292"/>
    <n v="1292"/>
  </r>
  <r>
    <m/>
    <m/>
    <x v="825"/>
    <x v="825"/>
    <n v="0"/>
    <n v="0"/>
    <n v="130"/>
    <n v="130"/>
    <n v="130"/>
    <n v="130"/>
  </r>
  <r>
    <m/>
    <m/>
    <x v="826"/>
    <x v="826"/>
    <n v="0"/>
    <n v="0"/>
    <n v="1464"/>
    <n v="1464"/>
    <n v="1464"/>
    <n v="1464"/>
  </r>
  <r>
    <m/>
    <m/>
    <x v="669"/>
    <x v="669"/>
    <n v="0"/>
    <n v="0"/>
    <n v="24354"/>
    <n v="24354"/>
    <n v="24354"/>
    <n v="24354"/>
  </r>
  <r>
    <m/>
    <m/>
    <x v="670"/>
    <x v="670"/>
    <n v="0"/>
    <n v="0"/>
    <n v="74"/>
    <n v="74"/>
    <n v="74"/>
    <n v="74"/>
  </r>
  <r>
    <m/>
    <m/>
    <x v="924"/>
    <x v="923"/>
    <n v="492"/>
    <n v="492"/>
    <n v="5022"/>
    <n v="5022"/>
    <n v="5514"/>
    <n v="5514"/>
  </r>
  <r>
    <m/>
    <m/>
    <x v="925"/>
    <x v="924"/>
    <n v="492"/>
    <n v="492"/>
    <n v="5022"/>
    <n v="5022"/>
    <n v="5514"/>
    <n v="5514"/>
  </r>
  <r>
    <m/>
    <m/>
    <x v="672"/>
    <x v="672"/>
    <n v="0"/>
    <n v="0"/>
    <n v="6331"/>
    <n v="6331"/>
    <n v="6331"/>
    <n v="6331"/>
  </r>
  <r>
    <m/>
    <m/>
    <x v="926"/>
    <x v="925"/>
    <n v="491"/>
    <n v="491"/>
    <n v="5022"/>
    <n v="5022"/>
    <n v="5513"/>
    <n v="5513"/>
  </r>
  <r>
    <m/>
    <m/>
    <x v="927"/>
    <x v="926"/>
    <n v="491"/>
    <n v="491"/>
    <n v="5022"/>
    <n v="5022"/>
    <n v="5513"/>
    <n v="5513"/>
  </r>
  <r>
    <m/>
    <m/>
    <x v="928"/>
    <x v="927"/>
    <n v="491"/>
    <n v="491"/>
    <n v="5022"/>
    <n v="5022"/>
    <n v="5513"/>
    <n v="5513"/>
  </r>
  <r>
    <m/>
    <m/>
    <x v="929"/>
    <x v="928"/>
    <n v="492"/>
    <n v="492"/>
    <n v="5022"/>
    <n v="5022"/>
    <n v="5514"/>
    <n v="5514"/>
  </r>
  <r>
    <m/>
    <m/>
    <x v="930"/>
    <x v="929"/>
    <n v="492"/>
    <n v="492"/>
    <n v="5022"/>
    <n v="5022"/>
    <n v="5514"/>
    <n v="5514"/>
  </r>
  <r>
    <m/>
    <m/>
    <x v="931"/>
    <x v="930"/>
    <n v="492"/>
    <n v="492"/>
    <n v="5022"/>
    <n v="5022"/>
    <n v="5514"/>
    <n v="5514"/>
  </r>
  <r>
    <m/>
    <m/>
    <x v="674"/>
    <x v="674"/>
    <n v="0"/>
    <n v="0"/>
    <n v="3919"/>
    <n v="3919"/>
    <n v="3919"/>
    <n v="3919"/>
  </r>
  <r>
    <m/>
    <m/>
    <x v="828"/>
    <x v="828"/>
    <n v="0"/>
    <n v="0"/>
    <n v="101"/>
    <n v="101"/>
    <n v="101"/>
    <n v="101"/>
  </r>
  <r>
    <m/>
    <m/>
    <x v="932"/>
    <x v="931"/>
    <n v="603"/>
    <n v="603"/>
    <n v="191"/>
    <n v="191"/>
    <n v="794"/>
    <n v="794"/>
  </r>
  <r>
    <m/>
    <m/>
    <x v="933"/>
    <x v="932"/>
    <n v="7399"/>
    <n v="7399"/>
    <n v="72"/>
    <n v="72"/>
    <n v="7471"/>
    <n v="7471"/>
  </r>
  <r>
    <m/>
    <m/>
    <x v="934"/>
    <x v="933"/>
    <n v="50"/>
    <n v="50"/>
    <n v="285"/>
    <n v="285"/>
    <n v="335"/>
    <n v="335"/>
  </r>
  <r>
    <m/>
    <m/>
    <x v="935"/>
    <x v="934"/>
    <n v="235"/>
    <n v="235"/>
    <n v="0"/>
    <n v="0"/>
    <n v="235"/>
    <n v="235"/>
  </r>
  <r>
    <m/>
    <m/>
    <x v="936"/>
    <x v="935"/>
    <n v="137"/>
    <n v="137"/>
    <n v="0"/>
    <n v="0"/>
    <n v="137"/>
    <n v="137"/>
  </r>
  <r>
    <m/>
    <m/>
    <x v="658"/>
    <x v="658"/>
    <n v="0"/>
    <n v="0"/>
    <n v="4"/>
    <n v="4"/>
    <n v="4"/>
    <n v="4"/>
  </r>
  <r>
    <m/>
    <m/>
    <x v="0"/>
    <x v="0"/>
    <m/>
    <m/>
    <m/>
    <m/>
    <m/>
    <m/>
  </r>
  <r>
    <s v="Odeljenje za palijativno zbrinjavanje"/>
    <m/>
    <x v="0"/>
    <x v="0"/>
    <m/>
    <m/>
    <m/>
    <m/>
    <m/>
    <m/>
  </r>
  <r>
    <m/>
    <m/>
    <x v="624"/>
    <x v="625"/>
    <n v="0"/>
    <n v="0"/>
    <n v="136"/>
    <n v="136"/>
    <n v="136"/>
    <n v="136"/>
  </r>
  <r>
    <m/>
    <m/>
    <x v="630"/>
    <x v="631"/>
    <n v="0"/>
    <n v="0"/>
    <n v="30"/>
    <n v="30"/>
    <n v="30"/>
    <n v="30"/>
  </r>
  <r>
    <m/>
    <m/>
    <x v="64"/>
    <x v="65"/>
    <n v="0"/>
    <n v="0"/>
    <n v="6"/>
    <n v="6"/>
    <n v="6"/>
    <n v="6"/>
  </r>
  <r>
    <m/>
    <m/>
    <x v="631"/>
    <x v="632"/>
    <n v="0"/>
    <n v="0"/>
    <n v="10"/>
    <n v="10"/>
    <n v="10"/>
    <n v="10"/>
  </r>
  <r>
    <m/>
    <m/>
    <x v="682"/>
    <x v="682"/>
    <n v="0"/>
    <n v="0"/>
    <n v="732"/>
    <n v="732"/>
    <n v="732"/>
    <n v="732"/>
  </r>
  <r>
    <m/>
    <m/>
    <x v="642"/>
    <x v="642"/>
    <n v="0"/>
    <n v="0"/>
    <n v="49"/>
    <n v="49"/>
    <n v="49"/>
    <n v="49"/>
  </r>
  <r>
    <m/>
    <m/>
    <x v="644"/>
    <x v="644"/>
    <n v="0"/>
    <n v="0"/>
    <n v="136"/>
    <n v="136"/>
    <n v="136"/>
    <n v="136"/>
  </r>
  <r>
    <m/>
    <m/>
    <x v="648"/>
    <x v="648"/>
    <n v="0"/>
    <n v="0"/>
    <n v="371"/>
    <n v="371"/>
    <n v="371"/>
    <n v="371"/>
  </r>
  <r>
    <m/>
    <m/>
    <x v="649"/>
    <x v="649"/>
    <n v="0"/>
    <n v="0"/>
    <n v="47"/>
    <n v="47"/>
    <n v="47"/>
    <n v="47"/>
  </r>
  <r>
    <m/>
    <m/>
    <x v="937"/>
    <x v="936"/>
    <n v="0"/>
    <n v="0"/>
    <n v="26"/>
    <n v="26"/>
    <n v="26"/>
    <n v="26"/>
  </r>
  <r>
    <m/>
    <m/>
    <x v="938"/>
    <x v="937"/>
    <n v="0"/>
    <n v="0"/>
    <n v="1"/>
    <n v="1"/>
    <n v="1"/>
    <n v="1"/>
  </r>
  <r>
    <m/>
    <m/>
    <x v="860"/>
    <x v="860"/>
    <n v="0"/>
    <n v="0"/>
    <n v="236"/>
    <n v="236"/>
    <n v="236"/>
    <n v="236"/>
  </r>
  <r>
    <m/>
    <m/>
    <x v="659"/>
    <x v="659"/>
    <n v="0"/>
    <n v="0"/>
    <n v="321"/>
    <n v="321"/>
    <n v="321"/>
    <n v="321"/>
  </r>
  <r>
    <m/>
    <m/>
    <x v="688"/>
    <x v="688"/>
    <n v="0"/>
    <n v="0"/>
    <n v="183"/>
    <n v="183"/>
    <n v="183"/>
    <n v="183"/>
  </r>
  <r>
    <m/>
    <m/>
    <x v="661"/>
    <x v="661"/>
    <n v="0"/>
    <n v="0"/>
    <n v="301"/>
    <n v="301"/>
    <n v="301"/>
    <n v="301"/>
  </r>
  <r>
    <m/>
    <m/>
    <x v="662"/>
    <x v="662"/>
    <n v="0"/>
    <n v="0"/>
    <n v="1225"/>
    <n v="1225"/>
    <n v="1225"/>
    <n v="1225"/>
  </r>
  <r>
    <m/>
    <m/>
    <x v="663"/>
    <x v="663"/>
    <n v="0"/>
    <n v="0"/>
    <n v="894"/>
    <n v="894"/>
    <n v="894"/>
    <n v="894"/>
  </r>
  <r>
    <m/>
    <m/>
    <x v="664"/>
    <x v="664"/>
    <n v="0"/>
    <n v="0"/>
    <n v="286"/>
    <n v="286"/>
    <n v="286"/>
    <n v="286"/>
  </r>
  <r>
    <m/>
    <m/>
    <x v="668"/>
    <x v="668"/>
    <n v="0"/>
    <n v="0"/>
    <n v="57"/>
    <n v="57"/>
    <n v="57"/>
    <n v="57"/>
  </r>
  <r>
    <m/>
    <m/>
    <x v="691"/>
    <x v="691"/>
    <n v="0"/>
    <n v="0"/>
    <n v="13"/>
    <n v="13"/>
    <n v="13"/>
    <n v="13"/>
  </r>
  <r>
    <m/>
    <m/>
    <x v="669"/>
    <x v="669"/>
    <n v="0"/>
    <n v="0"/>
    <n v="1666"/>
    <n v="1666"/>
    <n v="1666"/>
    <n v="1666"/>
  </r>
  <r>
    <m/>
    <m/>
    <x v="939"/>
    <x v="938"/>
    <n v="0"/>
    <n v="0"/>
    <n v="34"/>
    <n v="34"/>
    <n v="34"/>
    <n v="34"/>
  </r>
  <r>
    <m/>
    <m/>
    <x v="670"/>
    <x v="670"/>
    <n v="0"/>
    <n v="0"/>
    <n v="23"/>
    <n v="23"/>
    <n v="23"/>
    <n v="23"/>
  </r>
  <r>
    <m/>
    <m/>
    <x v="940"/>
    <x v="939"/>
    <n v="0"/>
    <n v="0"/>
    <n v="4"/>
    <n v="4"/>
    <n v="4"/>
    <n v="4"/>
  </r>
  <r>
    <m/>
    <m/>
    <x v="0"/>
    <x v="0"/>
    <m/>
    <m/>
    <m/>
    <m/>
    <m/>
    <m/>
  </r>
  <r>
    <s v="Odeljenje za dermatovenerologiju"/>
    <m/>
    <x v="0"/>
    <x v="0"/>
    <m/>
    <m/>
    <m/>
    <m/>
    <m/>
    <m/>
  </r>
  <r>
    <m/>
    <m/>
    <x v="753"/>
    <x v="753"/>
    <n v="0"/>
    <n v="0"/>
    <n v="21"/>
    <n v="21"/>
    <n v="21"/>
    <n v="21"/>
  </r>
  <r>
    <m/>
    <s v="41716-01"/>
    <x v="941"/>
    <x v="940"/>
    <n v="51"/>
    <n v="51"/>
    <n v="0"/>
    <n v="0"/>
    <n v="51"/>
    <n v="51"/>
  </r>
  <r>
    <m/>
    <s v="90020-00"/>
    <x v="942"/>
    <x v="941"/>
    <n v="145"/>
    <n v="145"/>
    <n v="0"/>
    <n v="0"/>
    <n v="145"/>
    <n v="145"/>
  </r>
  <r>
    <m/>
    <s v="L028761"/>
    <x v="943"/>
    <x v="942"/>
    <n v="483"/>
    <n v="483"/>
    <n v="251"/>
    <n v="251"/>
    <n v="734"/>
    <n v="734"/>
  </r>
  <r>
    <m/>
    <m/>
    <x v="944"/>
    <x v="943"/>
    <n v="849"/>
    <n v="849"/>
    <n v="110"/>
    <n v="110"/>
    <n v="959"/>
    <n v="959"/>
  </r>
  <r>
    <m/>
    <m/>
    <x v="945"/>
    <x v="944"/>
    <n v="16"/>
    <n v="16"/>
    <n v="1"/>
    <n v="1"/>
    <n v="17"/>
    <n v="17"/>
  </r>
  <r>
    <m/>
    <m/>
    <x v="946"/>
    <x v="945"/>
    <n v="4"/>
    <n v="4"/>
    <n v="6"/>
    <n v="6"/>
    <n v="10"/>
    <n v="10"/>
  </r>
  <r>
    <m/>
    <m/>
    <x v="947"/>
    <x v="946"/>
    <n v="397"/>
    <n v="397"/>
    <n v="180"/>
    <n v="180"/>
    <n v="577"/>
    <n v="577"/>
  </r>
  <r>
    <m/>
    <m/>
    <x v="630"/>
    <x v="631"/>
    <n v="137"/>
    <n v="137"/>
    <n v="0"/>
    <n v="0"/>
    <n v="137"/>
    <n v="137"/>
  </r>
  <r>
    <m/>
    <m/>
    <x v="948"/>
    <x v="947"/>
    <n v="2"/>
    <n v="2"/>
    <n v="0"/>
    <n v="0"/>
    <n v="2"/>
    <n v="2"/>
  </r>
  <r>
    <m/>
    <m/>
    <x v="949"/>
    <x v="948"/>
    <n v="43"/>
    <n v="43"/>
    <n v="0"/>
    <n v="0"/>
    <n v="43"/>
    <n v="43"/>
  </r>
  <r>
    <m/>
    <m/>
    <x v="950"/>
    <x v="949"/>
    <n v="24"/>
    <n v="24"/>
    <n v="0"/>
    <n v="0"/>
    <n v="24"/>
    <n v="24"/>
  </r>
  <r>
    <m/>
    <m/>
    <x v="951"/>
    <x v="950"/>
    <n v="230"/>
    <n v="230"/>
    <n v="0"/>
    <n v="0"/>
    <n v="230"/>
    <n v="230"/>
  </r>
  <r>
    <m/>
    <m/>
    <x v="952"/>
    <x v="951"/>
    <n v="61"/>
    <n v="61"/>
    <n v="0"/>
    <n v="0"/>
    <n v="61"/>
    <n v="61"/>
  </r>
  <r>
    <m/>
    <m/>
    <x v="255"/>
    <x v="256"/>
    <n v="7"/>
    <n v="7"/>
    <n v="0"/>
    <n v="0"/>
    <n v="7"/>
    <n v="7"/>
  </r>
  <r>
    <m/>
    <m/>
    <x v="953"/>
    <x v="952"/>
    <n v="3"/>
    <n v="3"/>
    <n v="0"/>
    <n v="0"/>
    <n v="3"/>
    <n v="3"/>
  </r>
  <r>
    <m/>
    <m/>
    <x v="954"/>
    <x v="953"/>
    <n v="464"/>
    <n v="464"/>
    <n v="0"/>
    <n v="0"/>
    <n v="464"/>
    <n v="464"/>
  </r>
  <r>
    <m/>
    <m/>
    <x v="955"/>
    <x v="954"/>
    <n v="1912"/>
    <n v="1912"/>
    <n v="0"/>
    <n v="0"/>
    <n v="1912"/>
    <n v="1912"/>
  </r>
  <r>
    <m/>
    <m/>
    <x v="400"/>
    <x v="401"/>
    <n v="2"/>
    <n v="2"/>
    <n v="0"/>
    <n v="0"/>
    <n v="2"/>
    <n v="2"/>
  </r>
  <r>
    <m/>
    <m/>
    <x v="956"/>
    <x v="955"/>
    <n v="42"/>
    <n v="42"/>
    <n v="0"/>
    <n v="0"/>
    <n v="42"/>
    <n v="42"/>
  </r>
  <r>
    <m/>
    <m/>
    <x v="649"/>
    <x v="649"/>
    <n v="0"/>
    <n v="0"/>
    <n v="72"/>
    <n v="72"/>
    <n v="72"/>
    <n v="72"/>
  </r>
  <r>
    <m/>
    <m/>
    <x v="656"/>
    <x v="656"/>
    <n v="9"/>
    <n v="9"/>
    <n v="0"/>
    <n v="0"/>
    <n v="9"/>
    <n v="9"/>
  </r>
  <r>
    <m/>
    <m/>
    <x v="666"/>
    <x v="666"/>
    <n v="205"/>
    <n v="205"/>
    <n v="0"/>
    <n v="0"/>
    <n v="205"/>
    <n v="205"/>
  </r>
  <r>
    <m/>
    <m/>
    <x v="669"/>
    <x v="669"/>
    <n v="1"/>
    <n v="1"/>
    <n v="208"/>
    <n v="208"/>
    <n v="209"/>
    <n v="209"/>
  </r>
  <r>
    <m/>
    <m/>
    <x v="957"/>
    <x v="956"/>
    <n v="14"/>
    <n v="14"/>
    <n v="0"/>
    <n v="0"/>
    <n v="14"/>
    <n v="14"/>
  </r>
  <r>
    <m/>
    <m/>
    <x v="958"/>
    <x v="957"/>
    <n v="383"/>
    <n v="383"/>
    <n v="0"/>
    <n v="0"/>
    <n v="383"/>
    <n v="383"/>
  </r>
  <r>
    <m/>
    <m/>
    <x v="959"/>
    <x v="958"/>
    <n v="687"/>
    <n v="687"/>
    <n v="0"/>
    <n v="0"/>
    <n v="687"/>
    <n v="687"/>
  </r>
  <r>
    <m/>
    <m/>
    <x v="960"/>
    <x v="959"/>
    <n v="20"/>
    <n v="20"/>
    <n v="0"/>
    <n v="0"/>
    <n v="20"/>
    <n v="20"/>
  </r>
  <r>
    <m/>
    <m/>
    <x v="961"/>
    <x v="960"/>
    <n v="3"/>
    <n v="3"/>
    <n v="0"/>
    <n v="0"/>
    <n v="3"/>
    <n v="3"/>
  </r>
  <r>
    <m/>
    <m/>
    <x v="19"/>
    <x v="20"/>
    <n v="1"/>
    <n v="1"/>
    <n v="0"/>
    <n v="0"/>
    <n v="1"/>
    <n v="1"/>
  </r>
  <r>
    <m/>
    <m/>
    <x v="0"/>
    <x v="0"/>
    <m/>
    <m/>
    <m/>
    <m/>
    <m/>
    <m/>
  </r>
  <r>
    <s v="Kliničko odeljenje za hirurgiju"/>
    <m/>
    <x v="0"/>
    <x v="0"/>
    <m/>
    <m/>
    <m/>
    <m/>
    <m/>
    <m/>
  </r>
  <r>
    <m/>
    <m/>
    <x v="962"/>
    <x v="961"/>
    <n v="0"/>
    <n v="0"/>
    <n v="3"/>
    <n v="3"/>
    <n v="3"/>
    <n v="3"/>
  </r>
  <r>
    <m/>
    <m/>
    <x v="622"/>
    <x v="623"/>
    <n v="2291"/>
    <n v="2291"/>
    <n v="147"/>
    <n v="147"/>
    <n v="2438"/>
    <n v="2438"/>
  </r>
  <r>
    <m/>
    <m/>
    <x v="963"/>
    <x v="962"/>
    <n v="0"/>
    <n v="0"/>
    <n v="2"/>
    <n v="2"/>
    <n v="2"/>
    <n v="2"/>
  </r>
  <r>
    <m/>
    <m/>
    <x v="623"/>
    <x v="624"/>
    <n v="0"/>
    <n v="0"/>
    <n v="1"/>
    <n v="1"/>
    <n v="1"/>
    <n v="1"/>
  </r>
  <r>
    <m/>
    <m/>
    <x v="624"/>
    <x v="625"/>
    <n v="0"/>
    <n v="0"/>
    <n v="2195"/>
    <n v="2195"/>
    <n v="2195"/>
    <n v="2195"/>
  </r>
  <r>
    <m/>
    <m/>
    <x v="762"/>
    <x v="762"/>
    <n v="0"/>
    <n v="0"/>
    <n v="459"/>
    <n v="459"/>
    <n v="459"/>
    <n v="459"/>
  </r>
  <r>
    <m/>
    <m/>
    <x v="964"/>
    <x v="963"/>
    <n v="0"/>
    <n v="0"/>
    <n v="36"/>
    <n v="36"/>
    <n v="36"/>
    <n v="36"/>
  </r>
  <r>
    <m/>
    <m/>
    <x v="627"/>
    <x v="628"/>
    <n v="0"/>
    <n v="0"/>
    <n v="9051"/>
    <n v="9051"/>
    <n v="9051"/>
    <n v="9051"/>
  </r>
  <r>
    <m/>
    <m/>
    <x v="628"/>
    <x v="629"/>
    <n v="0"/>
    <n v="0"/>
    <n v="899"/>
    <n v="899"/>
    <n v="899"/>
    <n v="899"/>
  </r>
  <r>
    <m/>
    <m/>
    <x v="764"/>
    <x v="764"/>
    <n v="0"/>
    <n v="0"/>
    <n v="137"/>
    <n v="137"/>
    <n v="137"/>
    <n v="137"/>
  </r>
  <r>
    <m/>
    <m/>
    <x v="765"/>
    <x v="765"/>
    <n v="0"/>
    <n v="0"/>
    <n v="77"/>
    <n v="77"/>
    <n v="77"/>
    <n v="77"/>
  </r>
  <r>
    <m/>
    <m/>
    <x v="766"/>
    <x v="766"/>
    <n v="0"/>
    <n v="0"/>
    <n v="71"/>
    <n v="71"/>
    <n v="71"/>
    <n v="71"/>
  </r>
  <r>
    <m/>
    <m/>
    <x v="676"/>
    <x v="676"/>
    <n v="0"/>
    <n v="0"/>
    <n v="7"/>
    <n v="7"/>
    <n v="7"/>
    <n v="7"/>
  </r>
  <r>
    <m/>
    <m/>
    <x v="770"/>
    <x v="770"/>
    <n v="0"/>
    <n v="0"/>
    <n v="12"/>
    <n v="12"/>
    <n v="12"/>
    <n v="12"/>
  </r>
  <r>
    <m/>
    <m/>
    <x v="965"/>
    <x v="964"/>
    <n v="0"/>
    <n v="0"/>
    <n v="1"/>
    <n v="1"/>
    <n v="1"/>
    <n v="1"/>
  </r>
  <r>
    <m/>
    <m/>
    <x v="630"/>
    <x v="631"/>
    <n v="8007"/>
    <n v="8007"/>
    <n v="11432"/>
    <n v="11432"/>
    <n v="19439"/>
    <n v="19439"/>
  </r>
  <r>
    <m/>
    <m/>
    <x v="966"/>
    <x v="965"/>
    <n v="0"/>
    <n v="0"/>
    <n v="1"/>
    <n v="1"/>
    <n v="1"/>
    <n v="1"/>
  </r>
  <r>
    <m/>
    <m/>
    <x v="967"/>
    <x v="966"/>
    <n v="0"/>
    <n v="0"/>
    <n v="1"/>
    <n v="1"/>
    <n v="1"/>
    <n v="1"/>
  </r>
  <r>
    <m/>
    <m/>
    <x v="949"/>
    <x v="948"/>
    <n v="0"/>
    <n v="0"/>
    <n v="9"/>
    <n v="9"/>
    <n v="9"/>
    <n v="9"/>
  </r>
  <r>
    <m/>
    <m/>
    <x v="968"/>
    <x v="967"/>
    <n v="0"/>
    <n v="0"/>
    <n v="1"/>
    <n v="1"/>
    <n v="1"/>
    <n v="1"/>
  </r>
  <r>
    <m/>
    <m/>
    <x v="969"/>
    <x v="968"/>
    <n v="0"/>
    <n v="0"/>
    <n v="5"/>
    <n v="5"/>
    <n v="5"/>
    <n v="5"/>
  </r>
  <r>
    <m/>
    <m/>
    <x v="970"/>
    <x v="969"/>
    <n v="0"/>
    <n v="0"/>
    <n v="1"/>
    <n v="1"/>
    <n v="1"/>
    <n v="1"/>
  </r>
  <r>
    <m/>
    <m/>
    <x v="971"/>
    <x v="970"/>
    <n v="3"/>
    <n v="3"/>
    <n v="4"/>
    <n v="4"/>
    <n v="7"/>
    <n v="7"/>
  </r>
  <r>
    <m/>
    <m/>
    <x v="335"/>
    <x v="336"/>
    <n v="67"/>
    <n v="67"/>
    <n v="4"/>
    <n v="4"/>
    <n v="71"/>
    <n v="71"/>
  </r>
  <r>
    <m/>
    <m/>
    <x v="972"/>
    <x v="971"/>
    <n v="147"/>
    <n v="147"/>
    <n v="1"/>
    <n v="1"/>
    <n v="148"/>
    <n v="148"/>
  </r>
  <r>
    <m/>
    <m/>
    <x v="973"/>
    <x v="972"/>
    <n v="0"/>
    <n v="0"/>
    <n v="6"/>
    <n v="6"/>
    <n v="6"/>
    <n v="6"/>
  </r>
  <r>
    <m/>
    <m/>
    <x v="974"/>
    <x v="973"/>
    <n v="8"/>
    <n v="8"/>
    <n v="3"/>
    <n v="3"/>
    <n v="11"/>
    <n v="11"/>
  </r>
  <r>
    <m/>
    <m/>
    <x v="546"/>
    <x v="547"/>
    <n v="0"/>
    <n v="0"/>
    <n v="124"/>
    <n v="124"/>
    <n v="124"/>
    <n v="124"/>
  </r>
  <r>
    <m/>
    <m/>
    <x v="975"/>
    <x v="974"/>
    <n v="0"/>
    <n v="0"/>
    <n v="3"/>
    <n v="3"/>
    <n v="3"/>
    <n v="3"/>
  </r>
  <r>
    <m/>
    <m/>
    <x v="976"/>
    <x v="975"/>
    <n v="0"/>
    <n v="0"/>
    <n v="58"/>
    <n v="58"/>
    <n v="58"/>
    <n v="58"/>
  </r>
  <r>
    <m/>
    <m/>
    <x v="977"/>
    <x v="976"/>
    <n v="0"/>
    <n v="0"/>
    <n v="30"/>
    <n v="30"/>
    <n v="30"/>
    <n v="30"/>
  </r>
  <r>
    <m/>
    <m/>
    <x v="978"/>
    <x v="977"/>
    <n v="0"/>
    <n v="0"/>
    <n v="1"/>
    <n v="1"/>
    <n v="1"/>
    <n v="1"/>
  </r>
  <r>
    <m/>
    <m/>
    <x v="979"/>
    <x v="978"/>
    <n v="0"/>
    <n v="0"/>
    <n v="28"/>
    <n v="28"/>
    <n v="28"/>
    <n v="28"/>
  </r>
  <r>
    <m/>
    <m/>
    <x v="980"/>
    <x v="979"/>
    <n v="0"/>
    <n v="0"/>
    <n v="1"/>
    <n v="1"/>
    <n v="1"/>
    <n v="1"/>
  </r>
  <r>
    <m/>
    <m/>
    <x v="285"/>
    <x v="286"/>
    <n v="0"/>
    <n v="0"/>
    <n v="428"/>
    <n v="428"/>
    <n v="428"/>
    <n v="428"/>
  </r>
  <r>
    <m/>
    <m/>
    <x v="981"/>
    <x v="980"/>
    <n v="105"/>
    <n v="105"/>
    <n v="0"/>
    <n v="0"/>
    <n v="105"/>
    <n v="105"/>
  </r>
  <r>
    <m/>
    <m/>
    <x v="681"/>
    <x v="681"/>
    <n v="1776"/>
    <n v="1776"/>
    <n v="0"/>
    <n v="0"/>
    <n v="1776"/>
    <n v="1776"/>
  </r>
  <r>
    <m/>
    <m/>
    <x v="982"/>
    <x v="981"/>
    <n v="1"/>
    <n v="1"/>
    <n v="4"/>
    <n v="4"/>
    <n v="5"/>
    <n v="5"/>
  </r>
  <r>
    <m/>
    <m/>
    <x v="983"/>
    <x v="982"/>
    <n v="0"/>
    <n v="0"/>
    <n v="1"/>
    <n v="1"/>
    <n v="1"/>
    <n v="1"/>
  </r>
  <r>
    <m/>
    <m/>
    <x v="631"/>
    <x v="632"/>
    <n v="0"/>
    <n v="0"/>
    <n v="453"/>
    <n v="453"/>
    <n v="453"/>
    <n v="453"/>
  </r>
  <r>
    <m/>
    <m/>
    <x v="984"/>
    <x v="983"/>
    <n v="0"/>
    <n v="0"/>
    <n v="22"/>
    <n v="22"/>
    <n v="22"/>
    <n v="22"/>
  </r>
  <r>
    <m/>
    <m/>
    <x v="985"/>
    <x v="984"/>
    <n v="0"/>
    <n v="0"/>
    <n v="1"/>
    <n v="1"/>
    <n v="1"/>
    <n v="1"/>
  </r>
  <r>
    <m/>
    <m/>
    <x v="986"/>
    <x v="985"/>
    <n v="1"/>
    <n v="1"/>
    <n v="2"/>
    <n v="2"/>
    <n v="3"/>
    <n v="3"/>
  </r>
  <r>
    <m/>
    <m/>
    <x v="987"/>
    <x v="986"/>
    <n v="7"/>
    <n v="7"/>
    <n v="95"/>
    <n v="95"/>
    <n v="102"/>
    <n v="102"/>
  </r>
  <r>
    <m/>
    <m/>
    <x v="988"/>
    <x v="987"/>
    <n v="0"/>
    <n v="0"/>
    <n v="5"/>
    <n v="5"/>
    <n v="5"/>
    <n v="5"/>
  </r>
  <r>
    <m/>
    <m/>
    <x v="989"/>
    <x v="988"/>
    <n v="9"/>
    <n v="9"/>
    <n v="20"/>
    <n v="20"/>
    <n v="29"/>
    <n v="29"/>
  </r>
  <r>
    <m/>
    <m/>
    <x v="990"/>
    <x v="989"/>
    <n v="0"/>
    <n v="0"/>
    <n v="13"/>
    <n v="13"/>
    <n v="13"/>
    <n v="13"/>
  </r>
  <r>
    <m/>
    <m/>
    <x v="682"/>
    <x v="682"/>
    <n v="0"/>
    <n v="0"/>
    <n v="3370"/>
    <n v="3370"/>
    <n v="3370"/>
    <n v="3370"/>
  </r>
  <r>
    <m/>
    <m/>
    <x v="991"/>
    <x v="990"/>
    <n v="0"/>
    <n v="0"/>
    <n v="27"/>
    <n v="27"/>
    <n v="27"/>
    <n v="27"/>
  </r>
  <r>
    <m/>
    <m/>
    <x v="642"/>
    <x v="642"/>
    <n v="0"/>
    <n v="0"/>
    <n v="3953"/>
    <n v="3953"/>
    <n v="3953"/>
    <n v="3953"/>
  </r>
  <r>
    <m/>
    <m/>
    <x v="992"/>
    <x v="991"/>
    <n v="0"/>
    <n v="0"/>
    <n v="1"/>
    <n v="1"/>
    <n v="1"/>
    <n v="1"/>
  </r>
  <r>
    <m/>
    <m/>
    <x v="993"/>
    <x v="992"/>
    <n v="23"/>
    <n v="23"/>
    <n v="1"/>
    <n v="1"/>
    <n v="24"/>
    <n v="24"/>
  </r>
  <r>
    <m/>
    <m/>
    <x v="644"/>
    <x v="644"/>
    <n v="0"/>
    <n v="0"/>
    <n v="1544"/>
    <n v="1544"/>
    <n v="1544"/>
    <n v="1544"/>
  </r>
  <r>
    <m/>
    <m/>
    <x v="683"/>
    <x v="683"/>
    <n v="0"/>
    <n v="0"/>
    <n v="240"/>
    <n v="240"/>
    <n v="240"/>
    <n v="240"/>
  </r>
  <r>
    <m/>
    <m/>
    <x v="804"/>
    <x v="804"/>
    <n v="0"/>
    <n v="0"/>
    <n v="18"/>
    <n v="18"/>
    <n v="18"/>
    <n v="18"/>
  </r>
  <r>
    <m/>
    <m/>
    <x v="743"/>
    <x v="743"/>
    <n v="0"/>
    <n v="0"/>
    <n v="485"/>
    <n v="485"/>
    <n v="485"/>
    <n v="485"/>
  </r>
  <r>
    <m/>
    <m/>
    <x v="645"/>
    <x v="645"/>
    <n v="0"/>
    <n v="0"/>
    <n v="1301"/>
    <n v="1301"/>
    <n v="1301"/>
    <n v="1301"/>
  </r>
  <r>
    <m/>
    <m/>
    <x v="994"/>
    <x v="993"/>
    <n v="0"/>
    <n v="0"/>
    <n v="5"/>
    <n v="5"/>
    <n v="5"/>
    <n v="5"/>
  </r>
  <r>
    <m/>
    <m/>
    <x v="646"/>
    <x v="646"/>
    <n v="0"/>
    <n v="0"/>
    <n v="64"/>
    <n v="64"/>
    <n v="64"/>
    <n v="64"/>
  </r>
  <r>
    <m/>
    <m/>
    <x v="805"/>
    <x v="805"/>
    <n v="0"/>
    <n v="0"/>
    <n v="2"/>
    <n v="2"/>
    <n v="2"/>
    <n v="2"/>
  </r>
  <r>
    <m/>
    <m/>
    <x v="647"/>
    <x v="647"/>
    <n v="0"/>
    <n v="0"/>
    <n v="48"/>
    <n v="48"/>
    <n v="48"/>
    <n v="48"/>
  </r>
  <r>
    <m/>
    <m/>
    <x v="744"/>
    <x v="744"/>
    <n v="0"/>
    <n v="0"/>
    <n v="323"/>
    <n v="323"/>
    <n v="323"/>
    <n v="323"/>
  </r>
  <r>
    <m/>
    <m/>
    <x v="648"/>
    <x v="648"/>
    <n v="0"/>
    <n v="0"/>
    <n v="38"/>
    <n v="38"/>
    <n v="38"/>
    <n v="38"/>
  </r>
  <r>
    <m/>
    <m/>
    <x v="745"/>
    <x v="745"/>
    <n v="0"/>
    <n v="0"/>
    <n v="8"/>
    <n v="8"/>
    <n v="8"/>
    <n v="8"/>
  </r>
  <r>
    <m/>
    <m/>
    <x v="684"/>
    <x v="684"/>
    <n v="0"/>
    <n v="0"/>
    <n v="345"/>
    <n v="345"/>
    <n v="345"/>
    <n v="345"/>
  </r>
  <r>
    <m/>
    <m/>
    <x v="995"/>
    <x v="994"/>
    <n v="0"/>
    <n v="0"/>
    <n v="5441"/>
    <n v="5441"/>
    <n v="5441"/>
    <n v="5441"/>
  </r>
  <r>
    <m/>
    <m/>
    <x v="996"/>
    <x v="995"/>
    <n v="0"/>
    <n v="0"/>
    <n v="889"/>
    <n v="889"/>
    <n v="889"/>
    <n v="889"/>
  </r>
  <r>
    <m/>
    <m/>
    <x v="746"/>
    <x v="746"/>
    <n v="0"/>
    <n v="0"/>
    <n v="19"/>
    <n v="19"/>
    <n v="19"/>
    <n v="19"/>
  </r>
  <r>
    <m/>
    <m/>
    <x v="808"/>
    <x v="808"/>
    <n v="0"/>
    <n v="0"/>
    <n v="1"/>
    <n v="1"/>
    <n v="1"/>
    <n v="1"/>
  </r>
  <r>
    <m/>
    <m/>
    <x v="811"/>
    <x v="811"/>
    <n v="0"/>
    <n v="0"/>
    <n v="692"/>
    <n v="692"/>
    <n v="692"/>
    <n v="692"/>
  </r>
  <r>
    <m/>
    <m/>
    <x v="997"/>
    <x v="996"/>
    <n v="0"/>
    <n v="0"/>
    <n v="1706"/>
    <n v="1706"/>
    <n v="1706"/>
    <n v="1706"/>
  </r>
  <r>
    <m/>
    <m/>
    <x v="921"/>
    <x v="920"/>
    <n v="0"/>
    <n v="0"/>
    <n v="1"/>
    <n v="1"/>
    <n v="1"/>
    <n v="1"/>
  </r>
  <r>
    <m/>
    <m/>
    <x v="922"/>
    <x v="921"/>
    <n v="0"/>
    <n v="0"/>
    <n v="2"/>
    <n v="2"/>
    <n v="2"/>
    <n v="2"/>
  </r>
  <r>
    <m/>
    <m/>
    <x v="998"/>
    <x v="997"/>
    <n v="0"/>
    <n v="0"/>
    <n v="11531"/>
    <n v="11531"/>
    <n v="11531"/>
    <n v="11531"/>
  </r>
  <r>
    <m/>
    <m/>
    <x v="649"/>
    <x v="649"/>
    <n v="0"/>
    <n v="0"/>
    <n v="2886"/>
    <n v="2886"/>
    <n v="2886"/>
    <n v="2886"/>
  </r>
  <r>
    <m/>
    <m/>
    <x v="650"/>
    <x v="650"/>
    <n v="0"/>
    <n v="0"/>
    <n v="2886"/>
    <n v="2886"/>
    <n v="2886"/>
    <n v="2886"/>
  </r>
  <r>
    <m/>
    <m/>
    <x v="999"/>
    <x v="998"/>
    <n v="0"/>
    <n v="0"/>
    <n v="923"/>
    <n v="923"/>
    <n v="923"/>
    <n v="923"/>
  </r>
  <r>
    <m/>
    <m/>
    <x v="654"/>
    <x v="654"/>
    <n v="0"/>
    <n v="0"/>
    <n v="399"/>
    <n v="399"/>
    <n v="399"/>
    <n v="399"/>
  </r>
  <r>
    <m/>
    <m/>
    <x v="687"/>
    <x v="687"/>
    <n v="0"/>
    <n v="0"/>
    <n v="15"/>
    <n v="15"/>
    <n v="15"/>
    <n v="15"/>
  </r>
  <r>
    <m/>
    <m/>
    <x v="656"/>
    <x v="656"/>
    <n v="0"/>
    <n v="0"/>
    <n v="1414"/>
    <n v="1414"/>
    <n v="1414"/>
    <n v="1414"/>
  </r>
  <r>
    <m/>
    <m/>
    <x v="659"/>
    <x v="659"/>
    <n v="0"/>
    <n v="0"/>
    <n v="16569"/>
    <n v="16569"/>
    <n v="16569"/>
    <n v="16569"/>
  </r>
  <r>
    <m/>
    <m/>
    <x v="688"/>
    <x v="688"/>
    <n v="0"/>
    <n v="0"/>
    <n v="1575"/>
    <n v="1575"/>
    <n v="1575"/>
    <n v="1575"/>
  </r>
  <r>
    <m/>
    <m/>
    <x v="660"/>
    <x v="660"/>
    <n v="0"/>
    <n v="0"/>
    <n v="1089"/>
    <n v="1089"/>
    <n v="1089"/>
    <n v="1089"/>
  </r>
  <r>
    <m/>
    <m/>
    <x v="661"/>
    <x v="661"/>
    <n v="0"/>
    <n v="0"/>
    <n v="10447"/>
    <n v="10447"/>
    <n v="10447"/>
    <n v="10447"/>
  </r>
  <r>
    <m/>
    <m/>
    <x v="662"/>
    <x v="662"/>
    <n v="0"/>
    <n v="0"/>
    <n v="14799"/>
    <n v="14799"/>
    <n v="14799"/>
    <n v="14799"/>
  </r>
  <r>
    <m/>
    <m/>
    <x v="663"/>
    <x v="663"/>
    <n v="0"/>
    <n v="0"/>
    <n v="13868"/>
    <n v="13868"/>
    <n v="13868"/>
    <n v="13868"/>
  </r>
  <r>
    <m/>
    <m/>
    <x v="902"/>
    <x v="902"/>
    <n v="0"/>
    <n v="0"/>
    <n v="2"/>
    <n v="2"/>
    <n v="2"/>
    <n v="2"/>
  </r>
  <r>
    <m/>
    <m/>
    <x v="664"/>
    <x v="664"/>
    <n v="0"/>
    <n v="0"/>
    <n v="16912"/>
    <n v="16912"/>
    <n v="16912"/>
    <n v="16912"/>
  </r>
  <r>
    <m/>
    <m/>
    <x v="665"/>
    <x v="665"/>
    <n v="0"/>
    <n v="0"/>
    <n v="235"/>
    <n v="235"/>
    <n v="235"/>
    <n v="235"/>
  </r>
  <r>
    <m/>
    <m/>
    <x v="666"/>
    <x v="666"/>
    <n v="0"/>
    <n v="0"/>
    <n v="197"/>
    <n v="197"/>
    <n v="197"/>
    <n v="197"/>
  </r>
  <r>
    <m/>
    <m/>
    <x v="1000"/>
    <x v="999"/>
    <n v="0"/>
    <n v="0"/>
    <n v="11"/>
    <n v="11"/>
    <n v="11"/>
    <n v="11"/>
  </r>
  <r>
    <m/>
    <s v="90020-00"/>
    <x v="750"/>
    <x v="750"/>
    <n v="0"/>
    <n v="0"/>
    <n v="51"/>
    <n v="51"/>
    <n v="51"/>
    <n v="51"/>
  </r>
  <r>
    <m/>
    <m/>
    <x v="668"/>
    <x v="668"/>
    <n v="0"/>
    <n v="0"/>
    <n v="210"/>
    <n v="210"/>
    <n v="210"/>
    <n v="210"/>
  </r>
  <r>
    <m/>
    <m/>
    <x v="824"/>
    <x v="824"/>
    <n v="0"/>
    <n v="0"/>
    <n v="43"/>
    <n v="43"/>
    <n v="43"/>
    <n v="43"/>
  </r>
  <r>
    <m/>
    <m/>
    <x v="669"/>
    <x v="669"/>
    <n v="0"/>
    <n v="0"/>
    <n v="3665"/>
    <n v="3665"/>
    <n v="3665"/>
    <n v="3665"/>
  </r>
  <r>
    <m/>
    <m/>
    <x v="670"/>
    <x v="670"/>
    <n v="0"/>
    <n v="0"/>
    <n v="62"/>
    <n v="62"/>
    <n v="62"/>
    <n v="62"/>
  </r>
  <r>
    <m/>
    <m/>
    <x v="671"/>
    <x v="671"/>
    <n v="0"/>
    <n v="0"/>
    <n v="90"/>
    <n v="90"/>
    <n v="90"/>
    <n v="90"/>
  </r>
  <r>
    <m/>
    <m/>
    <x v="672"/>
    <x v="672"/>
    <n v="0"/>
    <n v="0"/>
    <n v="4343"/>
    <n v="4343"/>
    <n v="4343"/>
    <n v="4343"/>
  </r>
  <r>
    <m/>
    <m/>
    <x v="673"/>
    <x v="673"/>
    <n v="0"/>
    <n v="0"/>
    <n v="28"/>
    <n v="28"/>
    <n v="28"/>
    <n v="28"/>
  </r>
  <r>
    <m/>
    <m/>
    <x v="828"/>
    <x v="828"/>
    <n v="0"/>
    <n v="0"/>
    <n v="624"/>
    <n v="624"/>
    <n v="624"/>
    <n v="624"/>
  </r>
  <r>
    <m/>
    <m/>
    <x v="1001"/>
    <x v="1000"/>
    <n v="0"/>
    <n v="0"/>
    <n v="1"/>
    <n v="1"/>
    <n v="1"/>
    <n v="1"/>
  </r>
  <r>
    <m/>
    <m/>
    <x v="1002"/>
    <x v="1001"/>
    <n v="0"/>
    <n v="0"/>
    <n v="2"/>
    <n v="2"/>
    <n v="2"/>
    <n v="2"/>
  </r>
  <r>
    <m/>
    <m/>
    <x v="1003"/>
    <x v="1002"/>
    <n v="1"/>
    <n v="1"/>
    <n v="1"/>
    <n v="1"/>
    <n v="2"/>
    <n v="2"/>
  </r>
  <r>
    <m/>
    <m/>
    <x v="896"/>
    <x v="896"/>
    <n v="0"/>
    <n v="0"/>
    <n v="1"/>
    <n v="1"/>
    <n v="1"/>
    <n v="1"/>
  </r>
  <r>
    <m/>
    <m/>
    <x v="1004"/>
    <x v="1003"/>
    <n v="0"/>
    <n v="0"/>
    <n v="2"/>
    <n v="2"/>
    <n v="2"/>
    <n v="2"/>
  </r>
  <r>
    <m/>
    <m/>
    <x v="809"/>
    <x v="809"/>
    <n v="0"/>
    <n v="0"/>
    <n v="1"/>
    <n v="1"/>
    <n v="1"/>
    <n v="1"/>
  </r>
  <r>
    <m/>
    <m/>
    <x v="0"/>
    <x v="0"/>
    <m/>
    <m/>
    <m/>
    <m/>
    <m/>
    <m/>
  </r>
  <r>
    <s v="Kliničko odeljenje za traumatologiju sa ortopedijom"/>
    <m/>
    <x v="0"/>
    <x v="0"/>
    <m/>
    <m/>
    <m/>
    <m/>
    <m/>
    <m/>
  </r>
  <r>
    <m/>
    <m/>
    <x v="622"/>
    <x v="623"/>
    <n v="0"/>
    <n v="0"/>
    <n v="2"/>
    <n v="2"/>
    <n v="2"/>
    <n v="2"/>
  </r>
  <r>
    <m/>
    <m/>
    <x v="624"/>
    <x v="625"/>
    <n v="0"/>
    <n v="0"/>
    <n v="310"/>
    <n v="310"/>
    <n v="310"/>
    <n v="310"/>
  </r>
  <r>
    <m/>
    <m/>
    <x v="627"/>
    <x v="628"/>
    <n v="2"/>
    <n v="2"/>
    <n v="1701"/>
    <n v="1701"/>
    <n v="1703"/>
    <n v="1703"/>
  </r>
  <r>
    <m/>
    <m/>
    <x v="628"/>
    <x v="629"/>
    <n v="0"/>
    <n v="0"/>
    <n v="8"/>
    <n v="8"/>
    <n v="8"/>
    <n v="8"/>
  </r>
  <r>
    <m/>
    <m/>
    <x v="24"/>
    <x v="25"/>
    <n v="0"/>
    <n v="0"/>
    <n v="3"/>
    <n v="3"/>
    <n v="3"/>
    <n v="3"/>
  </r>
  <r>
    <m/>
    <m/>
    <x v="630"/>
    <x v="631"/>
    <n v="1909"/>
    <n v="1909"/>
    <n v="1449"/>
    <n v="1449"/>
    <n v="3358"/>
    <n v="3358"/>
  </r>
  <r>
    <m/>
    <m/>
    <x v="967"/>
    <x v="966"/>
    <n v="0"/>
    <n v="0"/>
    <n v="6"/>
    <n v="6"/>
    <n v="6"/>
    <n v="6"/>
  </r>
  <r>
    <m/>
    <m/>
    <x v="27"/>
    <x v="28"/>
    <n v="1"/>
    <n v="1"/>
    <n v="5"/>
    <n v="5"/>
    <n v="6"/>
    <n v="6"/>
  </r>
  <r>
    <m/>
    <m/>
    <x v="970"/>
    <x v="969"/>
    <n v="55"/>
    <n v="55"/>
    <n v="0"/>
    <n v="0"/>
    <n v="55"/>
    <n v="55"/>
  </r>
  <r>
    <m/>
    <m/>
    <x v="1005"/>
    <x v="1004"/>
    <n v="4"/>
    <n v="4"/>
    <n v="0"/>
    <n v="0"/>
    <n v="4"/>
    <n v="4"/>
  </r>
  <r>
    <m/>
    <m/>
    <x v="971"/>
    <x v="970"/>
    <n v="1"/>
    <n v="1"/>
    <n v="0"/>
    <n v="0"/>
    <n v="1"/>
    <n v="1"/>
  </r>
  <r>
    <m/>
    <m/>
    <x v="973"/>
    <x v="972"/>
    <n v="2"/>
    <n v="2"/>
    <n v="0"/>
    <n v="0"/>
    <n v="2"/>
    <n v="2"/>
  </r>
  <r>
    <m/>
    <m/>
    <x v="546"/>
    <x v="547"/>
    <n v="0"/>
    <n v="0"/>
    <n v="1"/>
    <n v="1"/>
    <n v="1"/>
    <n v="1"/>
  </r>
  <r>
    <m/>
    <m/>
    <x v="975"/>
    <x v="974"/>
    <n v="0"/>
    <n v="0"/>
    <n v="2"/>
    <n v="2"/>
    <n v="2"/>
    <n v="2"/>
  </r>
  <r>
    <m/>
    <m/>
    <x v="978"/>
    <x v="977"/>
    <n v="0"/>
    <n v="0"/>
    <n v="1"/>
    <n v="1"/>
    <n v="1"/>
    <n v="1"/>
  </r>
  <r>
    <m/>
    <m/>
    <x v="979"/>
    <x v="978"/>
    <n v="0"/>
    <n v="0"/>
    <n v="2"/>
    <n v="2"/>
    <n v="2"/>
    <n v="2"/>
  </r>
  <r>
    <m/>
    <m/>
    <x v="980"/>
    <x v="979"/>
    <n v="0"/>
    <n v="0"/>
    <n v="4"/>
    <n v="4"/>
    <n v="4"/>
    <n v="4"/>
  </r>
  <r>
    <m/>
    <m/>
    <x v="631"/>
    <x v="632"/>
    <n v="0"/>
    <n v="0"/>
    <n v="570"/>
    <n v="570"/>
    <n v="570"/>
    <n v="570"/>
  </r>
  <r>
    <m/>
    <m/>
    <x v="1006"/>
    <x v="1005"/>
    <n v="0"/>
    <n v="0"/>
    <n v="1"/>
    <n v="1"/>
    <n v="1"/>
    <n v="1"/>
  </r>
  <r>
    <m/>
    <m/>
    <x v="1007"/>
    <x v="1006"/>
    <n v="0"/>
    <n v="0"/>
    <n v="2"/>
    <n v="2"/>
    <n v="2"/>
    <n v="2"/>
  </r>
  <r>
    <m/>
    <m/>
    <x v="1008"/>
    <x v="1007"/>
    <n v="2"/>
    <n v="2"/>
    <n v="0"/>
    <n v="0"/>
    <n v="2"/>
    <n v="2"/>
  </r>
  <r>
    <m/>
    <m/>
    <x v="1009"/>
    <x v="1008"/>
    <n v="2"/>
    <n v="2"/>
    <n v="10"/>
    <n v="10"/>
    <n v="12"/>
    <n v="12"/>
  </r>
  <r>
    <m/>
    <m/>
    <x v="1010"/>
    <x v="1009"/>
    <n v="2"/>
    <n v="2"/>
    <n v="0"/>
    <n v="0"/>
    <n v="2"/>
    <n v="2"/>
  </r>
  <r>
    <m/>
    <m/>
    <x v="1011"/>
    <x v="1010"/>
    <n v="0"/>
    <n v="0"/>
    <n v="14"/>
    <n v="14"/>
    <n v="14"/>
    <n v="14"/>
  </r>
  <r>
    <m/>
    <m/>
    <x v="1012"/>
    <x v="1011"/>
    <n v="1"/>
    <n v="1"/>
    <n v="0"/>
    <n v="0"/>
    <n v="1"/>
    <n v="1"/>
  </r>
  <r>
    <m/>
    <m/>
    <x v="1013"/>
    <x v="1012"/>
    <n v="9"/>
    <n v="9"/>
    <n v="0"/>
    <n v="0"/>
    <n v="9"/>
    <n v="9"/>
  </r>
  <r>
    <m/>
    <m/>
    <x v="1014"/>
    <x v="1013"/>
    <n v="3"/>
    <n v="3"/>
    <n v="0"/>
    <n v="0"/>
    <n v="3"/>
    <n v="3"/>
  </r>
  <r>
    <m/>
    <m/>
    <x v="1015"/>
    <x v="1014"/>
    <n v="11"/>
    <n v="11"/>
    <n v="0"/>
    <n v="0"/>
    <n v="11"/>
    <n v="11"/>
  </r>
  <r>
    <m/>
    <m/>
    <x v="1016"/>
    <x v="1015"/>
    <n v="18"/>
    <n v="18"/>
    <n v="0"/>
    <n v="0"/>
    <n v="18"/>
    <n v="18"/>
  </r>
  <r>
    <m/>
    <m/>
    <x v="1017"/>
    <x v="1016"/>
    <n v="1"/>
    <n v="1"/>
    <n v="0"/>
    <n v="0"/>
    <n v="1"/>
    <n v="1"/>
  </r>
  <r>
    <m/>
    <m/>
    <x v="1018"/>
    <x v="1017"/>
    <n v="1"/>
    <n v="1"/>
    <n v="0"/>
    <n v="0"/>
    <n v="1"/>
    <n v="1"/>
  </r>
  <r>
    <m/>
    <m/>
    <x v="1019"/>
    <x v="1018"/>
    <n v="5"/>
    <n v="5"/>
    <n v="0"/>
    <n v="0"/>
    <n v="5"/>
    <n v="5"/>
  </r>
  <r>
    <m/>
    <m/>
    <x v="1020"/>
    <x v="1019"/>
    <n v="1"/>
    <n v="1"/>
    <n v="1"/>
    <n v="1"/>
    <n v="2"/>
    <n v="2"/>
  </r>
  <r>
    <m/>
    <m/>
    <x v="1021"/>
    <x v="1020"/>
    <n v="2"/>
    <n v="2"/>
    <n v="0"/>
    <n v="0"/>
    <n v="2"/>
    <n v="2"/>
  </r>
  <r>
    <m/>
    <m/>
    <x v="1022"/>
    <x v="1021"/>
    <n v="8"/>
    <n v="8"/>
    <n v="0"/>
    <n v="0"/>
    <n v="8"/>
    <n v="8"/>
  </r>
  <r>
    <m/>
    <m/>
    <x v="1023"/>
    <x v="1022"/>
    <n v="1"/>
    <n v="1"/>
    <n v="0"/>
    <n v="0"/>
    <n v="1"/>
    <n v="1"/>
  </r>
  <r>
    <m/>
    <m/>
    <x v="1024"/>
    <x v="1023"/>
    <n v="2"/>
    <n v="2"/>
    <n v="0"/>
    <n v="0"/>
    <n v="2"/>
    <n v="2"/>
  </r>
  <r>
    <m/>
    <m/>
    <x v="1025"/>
    <x v="1024"/>
    <n v="8"/>
    <n v="8"/>
    <n v="0"/>
    <n v="0"/>
    <n v="8"/>
    <n v="8"/>
  </r>
  <r>
    <m/>
    <m/>
    <x v="986"/>
    <x v="985"/>
    <n v="0"/>
    <n v="0"/>
    <n v="1"/>
    <n v="1"/>
    <n v="1"/>
    <n v="1"/>
  </r>
  <r>
    <m/>
    <m/>
    <x v="987"/>
    <x v="986"/>
    <n v="1"/>
    <n v="1"/>
    <n v="4"/>
    <n v="4"/>
    <n v="5"/>
    <n v="5"/>
  </r>
  <r>
    <m/>
    <m/>
    <x v="988"/>
    <x v="987"/>
    <n v="0"/>
    <n v="0"/>
    <n v="1"/>
    <n v="1"/>
    <n v="1"/>
    <n v="1"/>
  </r>
  <r>
    <m/>
    <m/>
    <x v="989"/>
    <x v="988"/>
    <n v="0"/>
    <n v="0"/>
    <n v="3"/>
    <n v="3"/>
    <n v="3"/>
    <n v="3"/>
  </r>
  <r>
    <m/>
    <m/>
    <x v="1026"/>
    <x v="1025"/>
    <n v="9"/>
    <n v="9"/>
    <n v="5"/>
    <n v="5"/>
    <n v="14"/>
    <n v="14"/>
  </r>
  <r>
    <m/>
    <m/>
    <x v="1027"/>
    <x v="1026"/>
    <n v="1035"/>
    <n v="1035"/>
    <n v="0"/>
    <n v="0"/>
    <n v="1035"/>
    <n v="1035"/>
  </r>
  <r>
    <m/>
    <m/>
    <x v="1028"/>
    <x v="1027"/>
    <n v="0"/>
    <n v="0"/>
    <n v="3"/>
    <n v="3"/>
    <n v="3"/>
    <n v="3"/>
  </r>
  <r>
    <m/>
    <m/>
    <x v="1029"/>
    <x v="1028"/>
    <n v="0"/>
    <n v="0"/>
    <n v="1"/>
    <n v="1"/>
    <n v="1"/>
    <n v="1"/>
  </r>
  <r>
    <m/>
    <m/>
    <x v="1030"/>
    <x v="1029"/>
    <n v="49"/>
    <n v="49"/>
    <n v="0"/>
    <n v="0"/>
    <n v="49"/>
    <n v="49"/>
  </r>
  <r>
    <m/>
    <m/>
    <x v="1031"/>
    <x v="1030"/>
    <n v="285"/>
    <n v="285"/>
    <n v="0"/>
    <n v="0"/>
    <n v="285"/>
    <n v="285"/>
  </r>
  <r>
    <m/>
    <m/>
    <x v="682"/>
    <x v="682"/>
    <n v="0"/>
    <n v="0"/>
    <n v="4919"/>
    <n v="4919"/>
    <n v="4919"/>
    <n v="4919"/>
  </r>
  <r>
    <m/>
    <m/>
    <x v="1032"/>
    <x v="1031"/>
    <n v="16"/>
    <n v="16"/>
    <n v="0"/>
    <n v="0"/>
    <n v="16"/>
    <n v="16"/>
  </r>
  <r>
    <m/>
    <m/>
    <x v="1033"/>
    <x v="1032"/>
    <n v="51"/>
    <n v="51"/>
    <n v="0"/>
    <n v="0"/>
    <n v="51"/>
    <n v="51"/>
  </r>
  <r>
    <m/>
    <m/>
    <x v="642"/>
    <x v="642"/>
    <n v="0"/>
    <n v="0"/>
    <n v="1087"/>
    <n v="1087"/>
    <n v="1087"/>
    <n v="1087"/>
  </r>
  <r>
    <m/>
    <m/>
    <x v="1034"/>
    <x v="1033"/>
    <n v="3"/>
    <n v="3"/>
    <n v="0"/>
    <n v="0"/>
    <n v="3"/>
    <n v="3"/>
  </r>
  <r>
    <m/>
    <m/>
    <x v="1035"/>
    <x v="1034"/>
    <n v="16"/>
    <n v="16"/>
    <n v="0"/>
    <n v="0"/>
    <n v="16"/>
    <n v="16"/>
  </r>
  <r>
    <m/>
    <m/>
    <x v="1036"/>
    <x v="1035"/>
    <n v="3"/>
    <n v="3"/>
    <n v="0"/>
    <n v="0"/>
    <n v="3"/>
    <n v="3"/>
  </r>
  <r>
    <m/>
    <m/>
    <x v="993"/>
    <x v="992"/>
    <n v="0"/>
    <n v="0"/>
    <n v="2"/>
    <n v="2"/>
    <n v="2"/>
    <n v="2"/>
  </r>
  <r>
    <m/>
    <m/>
    <x v="1037"/>
    <x v="1036"/>
    <n v="3"/>
    <n v="3"/>
    <n v="0"/>
    <n v="0"/>
    <n v="3"/>
    <n v="3"/>
  </r>
  <r>
    <m/>
    <m/>
    <x v="644"/>
    <x v="644"/>
    <n v="9397"/>
    <n v="9397"/>
    <n v="616"/>
    <n v="616"/>
    <n v="10013"/>
    <n v="10013"/>
  </r>
  <r>
    <m/>
    <m/>
    <x v="743"/>
    <x v="743"/>
    <n v="0"/>
    <n v="0"/>
    <n v="1"/>
    <n v="1"/>
    <n v="1"/>
    <n v="1"/>
  </r>
  <r>
    <m/>
    <m/>
    <x v="645"/>
    <x v="645"/>
    <n v="0"/>
    <n v="0"/>
    <n v="46"/>
    <n v="46"/>
    <n v="46"/>
    <n v="46"/>
  </r>
  <r>
    <m/>
    <m/>
    <x v="744"/>
    <x v="744"/>
    <n v="0"/>
    <n v="0"/>
    <n v="455"/>
    <n v="455"/>
    <n v="455"/>
    <n v="455"/>
  </r>
  <r>
    <m/>
    <m/>
    <x v="684"/>
    <x v="684"/>
    <n v="0"/>
    <n v="0"/>
    <n v="184"/>
    <n v="184"/>
    <n v="184"/>
    <n v="184"/>
  </r>
  <r>
    <m/>
    <m/>
    <x v="995"/>
    <x v="994"/>
    <n v="0"/>
    <n v="0"/>
    <n v="2036"/>
    <n v="2036"/>
    <n v="2036"/>
    <n v="2036"/>
  </r>
  <r>
    <m/>
    <m/>
    <x v="996"/>
    <x v="995"/>
    <n v="0"/>
    <n v="0"/>
    <n v="384"/>
    <n v="384"/>
    <n v="384"/>
    <n v="384"/>
  </r>
  <r>
    <m/>
    <m/>
    <x v="1038"/>
    <x v="1037"/>
    <n v="553"/>
    <n v="553"/>
    <n v="0"/>
    <n v="0"/>
    <n v="553"/>
    <n v="553"/>
  </r>
  <r>
    <m/>
    <m/>
    <x v="811"/>
    <x v="811"/>
    <n v="0"/>
    <n v="0"/>
    <n v="2"/>
    <n v="2"/>
    <n v="2"/>
    <n v="2"/>
  </r>
  <r>
    <m/>
    <m/>
    <x v="997"/>
    <x v="996"/>
    <n v="0"/>
    <n v="0"/>
    <n v="64"/>
    <n v="64"/>
    <n v="64"/>
    <n v="64"/>
  </r>
  <r>
    <m/>
    <m/>
    <x v="998"/>
    <x v="997"/>
    <n v="0"/>
    <n v="0"/>
    <n v="4455"/>
    <n v="4455"/>
    <n v="4455"/>
    <n v="4455"/>
  </r>
  <r>
    <m/>
    <m/>
    <x v="649"/>
    <x v="649"/>
    <n v="0"/>
    <n v="0"/>
    <n v="629"/>
    <n v="629"/>
    <n v="629"/>
    <n v="629"/>
  </r>
  <r>
    <m/>
    <m/>
    <x v="650"/>
    <x v="650"/>
    <n v="0"/>
    <n v="0"/>
    <n v="630"/>
    <n v="630"/>
    <n v="630"/>
    <n v="630"/>
  </r>
  <r>
    <m/>
    <m/>
    <x v="816"/>
    <x v="816"/>
    <n v="0"/>
    <n v="0"/>
    <n v="625"/>
    <n v="625"/>
    <n v="625"/>
    <n v="625"/>
  </r>
  <r>
    <m/>
    <m/>
    <x v="685"/>
    <x v="685"/>
    <n v="0"/>
    <n v="0"/>
    <n v="620"/>
    <n v="620"/>
    <n v="620"/>
    <n v="620"/>
  </r>
  <r>
    <m/>
    <m/>
    <x v="1039"/>
    <x v="1038"/>
    <n v="205"/>
    <n v="205"/>
    <n v="0"/>
    <n v="0"/>
    <n v="205"/>
    <n v="205"/>
  </r>
  <r>
    <m/>
    <m/>
    <x v="999"/>
    <x v="998"/>
    <n v="0"/>
    <n v="0"/>
    <n v="589"/>
    <n v="589"/>
    <n v="589"/>
    <n v="589"/>
  </r>
  <r>
    <m/>
    <m/>
    <x v="1040"/>
    <x v="1039"/>
    <n v="0"/>
    <n v="0"/>
    <n v="626"/>
    <n v="626"/>
    <n v="626"/>
    <n v="626"/>
  </r>
  <r>
    <m/>
    <m/>
    <x v="687"/>
    <x v="687"/>
    <n v="0"/>
    <n v="0"/>
    <n v="116"/>
    <n v="116"/>
    <n v="116"/>
    <n v="116"/>
  </r>
  <r>
    <m/>
    <m/>
    <x v="656"/>
    <x v="656"/>
    <n v="1"/>
    <n v="1"/>
    <n v="1051"/>
    <n v="1051"/>
    <n v="1052"/>
    <n v="1052"/>
  </r>
  <r>
    <m/>
    <m/>
    <x v="659"/>
    <x v="659"/>
    <n v="0"/>
    <n v="0"/>
    <n v="1514"/>
    <n v="1514"/>
    <n v="1514"/>
    <n v="1514"/>
  </r>
  <r>
    <m/>
    <m/>
    <x v="688"/>
    <x v="688"/>
    <n v="0"/>
    <n v="0"/>
    <n v="94"/>
    <n v="94"/>
    <n v="94"/>
    <n v="94"/>
  </r>
  <r>
    <m/>
    <m/>
    <x v="660"/>
    <x v="660"/>
    <n v="0"/>
    <n v="0"/>
    <n v="18"/>
    <n v="18"/>
    <n v="18"/>
    <n v="18"/>
  </r>
  <r>
    <m/>
    <m/>
    <x v="661"/>
    <x v="661"/>
    <n v="0"/>
    <n v="0"/>
    <n v="499"/>
    <n v="499"/>
    <n v="499"/>
    <n v="499"/>
  </r>
  <r>
    <m/>
    <m/>
    <x v="662"/>
    <x v="662"/>
    <n v="0"/>
    <n v="0"/>
    <n v="1957"/>
    <n v="1957"/>
    <n v="1957"/>
    <n v="1957"/>
  </r>
  <r>
    <m/>
    <m/>
    <x v="663"/>
    <x v="663"/>
    <n v="0"/>
    <n v="0"/>
    <n v="1073"/>
    <n v="1073"/>
    <n v="1073"/>
    <n v="1073"/>
  </r>
  <r>
    <m/>
    <m/>
    <x v="664"/>
    <x v="664"/>
    <n v="0"/>
    <n v="0"/>
    <n v="5717"/>
    <n v="5717"/>
    <n v="5717"/>
    <n v="5717"/>
  </r>
  <r>
    <m/>
    <m/>
    <x v="665"/>
    <x v="665"/>
    <n v="0"/>
    <n v="0"/>
    <n v="21"/>
    <n v="21"/>
    <n v="21"/>
    <n v="21"/>
  </r>
  <r>
    <m/>
    <m/>
    <x v="666"/>
    <x v="666"/>
    <n v="0"/>
    <n v="0"/>
    <n v="4"/>
    <n v="4"/>
    <n v="4"/>
    <n v="4"/>
  </r>
  <r>
    <m/>
    <m/>
    <x v="668"/>
    <x v="668"/>
    <n v="0"/>
    <n v="0"/>
    <n v="26"/>
    <n v="26"/>
    <n v="26"/>
    <n v="26"/>
  </r>
  <r>
    <m/>
    <m/>
    <x v="826"/>
    <x v="826"/>
    <n v="0"/>
    <n v="0"/>
    <n v="21"/>
    <n v="21"/>
    <n v="21"/>
    <n v="21"/>
  </r>
  <r>
    <m/>
    <m/>
    <x v="669"/>
    <x v="669"/>
    <n v="0"/>
    <n v="0"/>
    <n v="2165"/>
    <n v="2165"/>
    <n v="2165"/>
    <n v="2165"/>
  </r>
  <r>
    <m/>
    <m/>
    <x v="670"/>
    <x v="670"/>
    <n v="0"/>
    <n v="0"/>
    <n v="15"/>
    <n v="15"/>
    <n v="15"/>
    <n v="15"/>
  </r>
  <r>
    <m/>
    <m/>
    <x v="671"/>
    <x v="671"/>
    <n v="2"/>
    <n v="2"/>
    <n v="0"/>
    <n v="0"/>
    <n v="2"/>
    <n v="2"/>
  </r>
  <r>
    <m/>
    <m/>
    <x v="692"/>
    <x v="692"/>
    <n v="21"/>
    <n v="21"/>
    <n v="0"/>
    <n v="0"/>
    <n v="21"/>
    <n v="21"/>
  </r>
  <r>
    <m/>
    <m/>
    <x v="672"/>
    <x v="672"/>
    <n v="0"/>
    <n v="0"/>
    <n v="315"/>
    <n v="315"/>
    <n v="315"/>
    <n v="315"/>
  </r>
  <r>
    <m/>
    <m/>
    <x v="674"/>
    <x v="674"/>
    <n v="21"/>
    <n v="21"/>
    <n v="0"/>
    <n v="0"/>
    <n v="21"/>
    <n v="21"/>
  </r>
  <r>
    <m/>
    <m/>
    <x v="828"/>
    <x v="828"/>
    <n v="0"/>
    <n v="0"/>
    <n v="566"/>
    <n v="566"/>
    <n v="566"/>
    <n v="566"/>
  </r>
  <r>
    <m/>
    <m/>
    <x v="691"/>
    <x v="691"/>
    <n v="0"/>
    <n v="0"/>
    <n v="8"/>
    <n v="8"/>
    <n v="8"/>
    <n v="8"/>
  </r>
  <r>
    <m/>
    <m/>
    <x v="1041"/>
    <x v="1040"/>
    <n v="0"/>
    <n v="0"/>
    <n v="3"/>
    <n v="3"/>
    <n v="3"/>
    <n v="3"/>
  </r>
  <r>
    <m/>
    <m/>
    <x v="977"/>
    <x v="976"/>
    <n v="0"/>
    <n v="0"/>
    <n v="2"/>
    <n v="2"/>
    <n v="2"/>
    <n v="2"/>
  </r>
  <r>
    <m/>
    <m/>
    <x v="1042"/>
    <x v="1041"/>
    <n v="0"/>
    <n v="0"/>
    <n v="2"/>
    <n v="2"/>
    <n v="2"/>
    <n v="2"/>
  </r>
  <r>
    <m/>
    <m/>
    <x v="1043"/>
    <x v="1042"/>
    <n v="0"/>
    <n v="0"/>
    <n v="1"/>
    <n v="1"/>
    <n v="1"/>
    <n v="1"/>
  </r>
  <r>
    <m/>
    <m/>
    <x v="1044"/>
    <x v="1043"/>
    <n v="1"/>
    <n v="1"/>
    <n v="0"/>
    <n v="0"/>
    <n v="1"/>
    <n v="1"/>
  </r>
  <r>
    <m/>
    <m/>
    <x v="0"/>
    <x v="0"/>
    <m/>
    <m/>
    <m/>
    <m/>
    <m/>
    <m/>
  </r>
  <r>
    <s v="Kliničko odeljenje za urologiju"/>
    <m/>
    <x v="0"/>
    <x v="0"/>
    <m/>
    <m/>
    <m/>
    <m/>
    <m/>
    <m/>
  </r>
  <r>
    <m/>
    <m/>
    <x v="962"/>
    <x v="961"/>
    <n v="0"/>
    <n v="0"/>
    <n v="2"/>
    <n v="2"/>
    <n v="2"/>
    <n v="2"/>
  </r>
  <r>
    <m/>
    <m/>
    <x v="622"/>
    <x v="623"/>
    <n v="0"/>
    <n v="0"/>
    <n v="12"/>
    <n v="12"/>
    <n v="12"/>
    <n v="12"/>
  </r>
  <r>
    <m/>
    <m/>
    <x v="624"/>
    <x v="625"/>
    <n v="0"/>
    <n v="0"/>
    <n v="329"/>
    <n v="329"/>
    <n v="329"/>
    <n v="329"/>
  </r>
  <r>
    <m/>
    <m/>
    <x v="627"/>
    <x v="628"/>
    <n v="21"/>
    <n v="21"/>
    <n v="1656"/>
    <n v="1656"/>
    <n v="1677"/>
    <n v="1677"/>
  </r>
  <r>
    <m/>
    <m/>
    <x v="628"/>
    <x v="629"/>
    <n v="0"/>
    <n v="0"/>
    <n v="3"/>
    <n v="3"/>
    <n v="3"/>
    <n v="3"/>
  </r>
  <r>
    <m/>
    <m/>
    <x v="630"/>
    <x v="631"/>
    <n v="83"/>
    <n v="83"/>
    <n v="677"/>
    <n v="677"/>
    <n v="760"/>
    <n v="760"/>
  </r>
  <r>
    <m/>
    <m/>
    <x v="285"/>
    <x v="286"/>
    <n v="0"/>
    <n v="0"/>
    <n v="1"/>
    <n v="1"/>
    <n v="1"/>
    <n v="1"/>
  </r>
  <r>
    <m/>
    <m/>
    <x v="681"/>
    <x v="681"/>
    <n v="142"/>
    <n v="142"/>
    <n v="0"/>
    <n v="0"/>
    <n v="142"/>
    <n v="142"/>
  </r>
  <r>
    <m/>
    <m/>
    <x v="631"/>
    <x v="632"/>
    <n v="8"/>
    <n v="8"/>
    <n v="759"/>
    <n v="759"/>
    <n v="767"/>
    <n v="767"/>
  </r>
  <r>
    <m/>
    <m/>
    <x v="632"/>
    <x v="633"/>
    <n v="1631"/>
    <n v="1631"/>
    <n v="1"/>
    <n v="1"/>
    <n v="1632"/>
    <n v="1632"/>
  </r>
  <r>
    <m/>
    <m/>
    <x v="1045"/>
    <x v="1044"/>
    <n v="59"/>
    <n v="59"/>
    <n v="3"/>
    <n v="3"/>
    <n v="62"/>
    <n v="62"/>
  </r>
  <r>
    <m/>
    <m/>
    <x v="1046"/>
    <x v="1045"/>
    <n v="822"/>
    <n v="822"/>
    <n v="18"/>
    <n v="18"/>
    <n v="840"/>
    <n v="840"/>
  </r>
  <r>
    <m/>
    <m/>
    <x v="1047"/>
    <x v="1046"/>
    <n v="199"/>
    <n v="199"/>
    <n v="7"/>
    <n v="7"/>
    <n v="206"/>
    <n v="206"/>
  </r>
  <r>
    <m/>
    <m/>
    <x v="1048"/>
    <x v="1047"/>
    <n v="38"/>
    <n v="38"/>
    <n v="187"/>
    <n v="187"/>
    <n v="225"/>
    <n v="225"/>
  </r>
  <r>
    <m/>
    <m/>
    <x v="1049"/>
    <x v="1048"/>
    <n v="0"/>
    <n v="0"/>
    <n v="2"/>
    <n v="2"/>
    <n v="2"/>
    <n v="2"/>
  </r>
  <r>
    <m/>
    <m/>
    <x v="642"/>
    <x v="642"/>
    <n v="1"/>
    <n v="1"/>
    <n v="952"/>
    <n v="952"/>
    <n v="953"/>
    <n v="953"/>
  </r>
  <r>
    <m/>
    <m/>
    <x v="1050"/>
    <x v="1049"/>
    <n v="0"/>
    <n v="0"/>
    <n v="2"/>
    <n v="2"/>
    <n v="2"/>
    <n v="2"/>
  </r>
  <r>
    <m/>
    <m/>
    <x v="683"/>
    <x v="683"/>
    <n v="0"/>
    <n v="0"/>
    <n v="1"/>
    <n v="1"/>
    <n v="1"/>
    <n v="1"/>
  </r>
  <r>
    <m/>
    <m/>
    <x v="743"/>
    <x v="743"/>
    <n v="0"/>
    <n v="0"/>
    <n v="4"/>
    <n v="4"/>
    <n v="4"/>
    <n v="4"/>
  </r>
  <r>
    <m/>
    <m/>
    <x v="645"/>
    <x v="645"/>
    <n v="0"/>
    <n v="0"/>
    <n v="17"/>
    <n v="17"/>
    <n v="17"/>
    <n v="17"/>
  </r>
  <r>
    <m/>
    <m/>
    <x v="744"/>
    <x v="744"/>
    <n v="0"/>
    <n v="0"/>
    <n v="111"/>
    <n v="111"/>
    <n v="111"/>
    <n v="111"/>
  </r>
  <r>
    <m/>
    <m/>
    <x v="745"/>
    <x v="745"/>
    <n v="0"/>
    <n v="0"/>
    <n v="116"/>
    <n v="116"/>
    <n v="116"/>
    <n v="116"/>
  </r>
  <r>
    <m/>
    <m/>
    <x v="684"/>
    <x v="684"/>
    <n v="0"/>
    <n v="0"/>
    <n v="73"/>
    <n v="73"/>
    <n v="73"/>
    <n v="73"/>
  </r>
  <r>
    <m/>
    <m/>
    <x v="995"/>
    <x v="994"/>
    <n v="0"/>
    <n v="0"/>
    <n v="1430"/>
    <n v="1430"/>
    <n v="1430"/>
    <n v="1430"/>
  </r>
  <r>
    <m/>
    <m/>
    <x v="996"/>
    <x v="995"/>
    <n v="0"/>
    <n v="0"/>
    <n v="61"/>
    <n v="61"/>
    <n v="61"/>
    <n v="61"/>
  </r>
  <r>
    <m/>
    <m/>
    <x v="746"/>
    <x v="746"/>
    <n v="0"/>
    <n v="0"/>
    <n v="484"/>
    <n v="484"/>
    <n v="484"/>
    <n v="484"/>
  </r>
  <r>
    <m/>
    <m/>
    <x v="997"/>
    <x v="996"/>
    <n v="0"/>
    <n v="0"/>
    <n v="2"/>
    <n v="2"/>
    <n v="2"/>
    <n v="2"/>
  </r>
  <r>
    <m/>
    <m/>
    <x v="998"/>
    <x v="997"/>
    <n v="0"/>
    <n v="0"/>
    <n v="1989"/>
    <n v="1989"/>
    <n v="1989"/>
    <n v="1989"/>
  </r>
  <r>
    <m/>
    <m/>
    <x v="999"/>
    <x v="998"/>
    <n v="0"/>
    <n v="0"/>
    <n v="319"/>
    <n v="319"/>
    <n v="319"/>
    <n v="319"/>
  </r>
  <r>
    <m/>
    <m/>
    <x v="901"/>
    <x v="901"/>
    <n v="0"/>
    <n v="0"/>
    <n v="224"/>
    <n v="224"/>
    <n v="224"/>
    <n v="224"/>
  </r>
  <r>
    <m/>
    <m/>
    <x v="687"/>
    <x v="687"/>
    <n v="0"/>
    <n v="0"/>
    <n v="5"/>
    <n v="5"/>
    <n v="5"/>
    <n v="5"/>
  </r>
  <r>
    <m/>
    <m/>
    <x v="656"/>
    <x v="656"/>
    <n v="3"/>
    <n v="3"/>
    <n v="83"/>
    <n v="83"/>
    <n v="86"/>
    <n v="86"/>
  </r>
  <r>
    <m/>
    <m/>
    <x v="659"/>
    <x v="659"/>
    <n v="0"/>
    <n v="0"/>
    <n v="4262"/>
    <n v="4262"/>
    <n v="4262"/>
    <n v="4262"/>
  </r>
  <r>
    <m/>
    <m/>
    <x v="688"/>
    <x v="688"/>
    <n v="0"/>
    <n v="0"/>
    <n v="142"/>
    <n v="142"/>
    <n v="142"/>
    <n v="142"/>
  </r>
  <r>
    <m/>
    <m/>
    <x v="660"/>
    <x v="660"/>
    <n v="0"/>
    <n v="0"/>
    <n v="3"/>
    <n v="3"/>
    <n v="3"/>
    <n v="3"/>
  </r>
  <r>
    <m/>
    <m/>
    <x v="661"/>
    <x v="661"/>
    <n v="0"/>
    <n v="0"/>
    <n v="1078"/>
    <n v="1078"/>
    <n v="1078"/>
    <n v="1078"/>
  </r>
  <r>
    <m/>
    <m/>
    <x v="662"/>
    <x v="662"/>
    <n v="0"/>
    <n v="0"/>
    <n v="2236"/>
    <n v="2236"/>
    <n v="2236"/>
    <n v="2236"/>
  </r>
  <r>
    <m/>
    <m/>
    <x v="663"/>
    <x v="663"/>
    <n v="0"/>
    <n v="0"/>
    <n v="1586"/>
    <n v="1586"/>
    <n v="1586"/>
    <n v="1586"/>
  </r>
  <r>
    <m/>
    <m/>
    <x v="902"/>
    <x v="902"/>
    <n v="0"/>
    <n v="0"/>
    <n v="5"/>
    <n v="5"/>
    <n v="5"/>
    <n v="5"/>
  </r>
  <r>
    <m/>
    <m/>
    <x v="664"/>
    <x v="664"/>
    <n v="0"/>
    <n v="0"/>
    <n v="2670"/>
    <n v="2670"/>
    <n v="2670"/>
    <n v="2670"/>
  </r>
  <r>
    <m/>
    <m/>
    <x v="665"/>
    <x v="665"/>
    <n v="0"/>
    <n v="0"/>
    <n v="24"/>
    <n v="24"/>
    <n v="24"/>
    <n v="24"/>
  </r>
  <r>
    <m/>
    <m/>
    <x v="1051"/>
    <x v="1050"/>
    <n v="0"/>
    <n v="0"/>
    <n v="239"/>
    <n v="239"/>
    <n v="239"/>
    <n v="239"/>
  </r>
  <r>
    <m/>
    <m/>
    <x v="668"/>
    <x v="668"/>
    <n v="0"/>
    <n v="0"/>
    <n v="51"/>
    <n v="51"/>
    <n v="51"/>
    <n v="51"/>
  </r>
  <r>
    <m/>
    <m/>
    <x v="669"/>
    <x v="669"/>
    <n v="0"/>
    <n v="0"/>
    <n v="563"/>
    <n v="563"/>
    <n v="563"/>
    <n v="563"/>
  </r>
  <r>
    <m/>
    <m/>
    <x v="672"/>
    <x v="672"/>
    <n v="0"/>
    <n v="0"/>
    <n v="322"/>
    <n v="322"/>
    <n v="322"/>
    <n v="322"/>
  </r>
  <r>
    <m/>
    <m/>
    <x v="674"/>
    <x v="674"/>
    <n v="4"/>
    <n v="4"/>
    <n v="1047"/>
    <n v="1047"/>
    <n v="1051"/>
    <n v="1051"/>
  </r>
  <r>
    <m/>
    <m/>
    <x v="765"/>
    <x v="765"/>
    <n v="0"/>
    <n v="0"/>
    <n v="1"/>
    <n v="1"/>
    <n v="1"/>
    <n v="1"/>
  </r>
  <r>
    <m/>
    <m/>
    <x v="977"/>
    <x v="976"/>
    <n v="0"/>
    <n v="0"/>
    <n v="1"/>
    <n v="1"/>
    <n v="1"/>
    <n v="1"/>
  </r>
  <r>
    <m/>
    <m/>
    <x v="828"/>
    <x v="828"/>
    <n v="0"/>
    <n v="0"/>
    <n v="2"/>
    <n v="2"/>
    <n v="2"/>
    <n v="2"/>
  </r>
  <r>
    <m/>
    <m/>
    <x v="1052"/>
    <x v="1051"/>
    <n v="4"/>
    <n v="4"/>
    <n v="1"/>
    <n v="1"/>
    <n v="5"/>
    <n v="5"/>
  </r>
  <r>
    <m/>
    <m/>
    <x v="863"/>
    <x v="863"/>
    <n v="2"/>
    <n v="2"/>
    <n v="0"/>
    <n v="0"/>
    <n v="2"/>
    <n v="2"/>
  </r>
  <r>
    <m/>
    <m/>
    <x v="1053"/>
    <x v="1052"/>
    <n v="0"/>
    <n v="0"/>
    <n v="1"/>
    <n v="1"/>
    <n v="1"/>
    <n v="1"/>
  </r>
  <r>
    <m/>
    <m/>
    <x v="1054"/>
    <x v="1053"/>
    <n v="0"/>
    <n v="0"/>
    <n v="1"/>
    <n v="1"/>
    <n v="1"/>
    <n v="1"/>
  </r>
  <r>
    <m/>
    <m/>
    <x v="19"/>
    <x v="20"/>
    <n v="0"/>
    <n v="0"/>
    <n v="1"/>
    <n v="1"/>
    <n v="1"/>
    <n v="1"/>
  </r>
  <r>
    <m/>
    <m/>
    <x v="1055"/>
    <x v="1054"/>
    <n v="0"/>
    <n v="0"/>
    <n v="2"/>
    <n v="2"/>
    <n v="2"/>
    <n v="2"/>
  </r>
  <r>
    <m/>
    <m/>
    <x v="0"/>
    <x v="0"/>
    <m/>
    <m/>
    <m/>
    <m/>
    <m/>
    <m/>
  </r>
  <r>
    <s v="KLINIKA ZA OČNE BOLESTI ,,PROF. DR IVAN STANKOVIĆ“"/>
    <m/>
    <x v="0"/>
    <x v="0"/>
    <m/>
    <m/>
    <m/>
    <m/>
    <m/>
    <m/>
  </r>
  <r>
    <m/>
    <m/>
    <x v="1056"/>
    <x v="1055"/>
    <n v="26398"/>
    <n v="26398"/>
    <n v="14"/>
    <n v="14"/>
    <n v="26412"/>
    <n v="26412"/>
  </r>
  <r>
    <m/>
    <m/>
    <x v="1057"/>
    <x v="1056"/>
    <n v="0"/>
    <n v="0"/>
    <n v="14"/>
    <n v="14"/>
    <n v="14"/>
    <n v="14"/>
  </r>
  <r>
    <m/>
    <m/>
    <x v="1058"/>
    <x v="1057"/>
    <n v="14"/>
    <n v="14"/>
    <n v="187"/>
    <n v="187"/>
    <n v="201"/>
    <n v="201"/>
  </r>
  <r>
    <m/>
    <m/>
    <x v="1059"/>
    <x v="1058"/>
    <n v="14"/>
    <n v="14"/>
    <n v="195"/>
    <n v="195"/>
    <n v="209"/>
    <n v="209"/>
  </r>
  <r>
    <m/>
    <m/>
    <x v="1060"/>
    <x v="1059"/>
    <n v="5357"/>
    <n v="5357"/>
    <n v="11"/>
    <n v="11"/>
    <n v="5368"/>
    <n v="5368"/>
  </r>
  <r>
    <m/>
    <m/>
    <x v="624"/>
    <x v="625"/>
    <n v="0"/>
    <n v="0"/>
    <n v="160"/>
    <n v="160"/>
    <n v="160"/>
    <n v="160"/>
  </r>
  <r>
    <m/>
    <m/>
    <x v="627"/>
    <x v="628"/>
    <n v="0"/>
    <n v="0"/>
    <n v="195"/>
    <n v="195"/>
    <n v="195"/>
    <n v="195"/>
  </r>
  <r>
    <m/>
    <m/>
    <x v="1061"/>
    <x v="1060"/>
    <n v="1"/>
    <n v="1"/>
    <n v="3"/>
    <n v="3"/>
    <n v="4"/>
    <n v="4"/>
  </r>
  <r>
    <m/>
    <m/>
    <x v="1062"/>
    <x v="1061"/>
    <n v="533"/>
    <n v="533"/>
    <n v="9"/>
    <n v="9"/>
    <n v="542"/>
    <n v="542"/>
  </r>
  <r>
    <m/>
    <m/>
    <x v="1063"/>
    <x v="1062"/>
    <n v="1"/>
    <n v="1"/>
    <n v="1"/>
    <n v="1"/>
    <n v="2"/>
    <n v="2"/>
  </r>
  <r>
    <m/>
    <m/>
    <x v="547"/>
    <x v="548"/>
    <n v="0"/>
    <n v="0"/>
    <n v="5"/>
    <n v="5"/>
    <n v="5"/>
    <n v="5"/>
  </r>
  <r>
    <m/>
    <m/>
    <x v="1064"/>
    <x v="1063"/>
    <n v="4000"/>
    <n v="4000"/>
    <n v="0"/>
    <n v="0"/>
    <n v="4000"/>
    <n v="4000"/>
  </r>
  <r>
    <m/>
    <m/>
    <x v="1065"/>
    <x v="1064"/>
    <n v="1"/>
    <n v="1"/>
    <n v="0"/>
    <n v="0"/>
    <n v="1"/>
    <n v="1"/>
  </r>
  <r>
    <m/>
    <m/>
    <x v="1066"/>
    <x v="1065"/>
    <n v="2"/>
    <n v="2"/>
    <n v="5"/>
    <n v="5"/>
    <n v="7"/>
    <n v="7"/>
  </r>
  <r>
    <m/>
    <m/>
    <x v="1067"/>
    <x v="1066"/>
    <n v="1"/>
    <n v="1"/>
    <n v="13"/>
    <n v="13"/>
    <n v="14"/>
    <n v="14"/>
  </r>
  <r>
    <m/>
    <m/>
    <x v="1068"/>
    <x v="1067"/>
    <n v="1"/>
    <n v="1"/>
    <n v="6"/>
    <n v="6"/>
    <n v="7"/>
    <n v="7"/>
  </r>
  <r>
    <m/>
    <m/>
    <x v="1069"/>
    <x v="1068"/>
    <n v="0"/>
    <n v="0"/>
    <n v="11"/>
    <n v="11"/>
    <n v="11"/>
    <n v="11"/>
  </r>
  <r>
    <m/>
    <m/>
    <x v="1070"/>
    <x v="1069"/>
    <n v="64"/>
    <n v="64"/>
    <n v="127"/>
    <n v="127"/>
    <n v="191"/>
    <n v="191"/>
  </r>
  <r>
    <m/>
    <m/>
    <x v="1071"/>
    <x v="1070"/>
    <n v="0"/>
    <n v="0"/>
    <n v="1"/>
    <n v="1"/>
    <n v="1"/>
    <n v="1"/>
  </r>
  <r>
    <m/>
    <m/>
    <x v="1072"/>
    <x v="1071"/>
    <n v="0"/>
    <n v="0"/>
    <n v="19"/>
    <n v="19"/>
    <n v="19"/>
    <n v="19"/>
  </r>
  <r>
    <m/>
    <m/>
    <x v="990"/>
    <x v="989"/>
    <n v="14"/>
    <n v="14"/>
    <n v="198"/>
    <n v="198"/>
    <n v="212"/>
    <n v="212"/>
  </r>
  <r>
    <m/>
    <m/>
    <x v="1073"/>
    <x v="1072"/>
    <n v="1"/>
    <n v="1"/>
    <n v="0"/>
    <n v="0"/>
    <n v="1"/>
    <n v="1"/>
  </r>
  <r>
    <m/>
    <m/>
    <x v="1074"/>
    <x v="1073"/>
    <n v="0"/>
    <n v="0"/>
    <n v="8"/>
    <n v="8"/>
    <n v="8"/>
    <n v="8"/>
  </r>
  <r>
    <m/>
    <m/>
    <x v="1075"/>
    <x v="1074"/>
    <n v="0"/>
    <n v="0"/>
    <n v="153"/>
    <n v="153"/>
    <n v="153"/>
    <n v="153"/>
  </r>
  <r>
    <m/>
    <m/>
    <x v="642"/>
    <x v="642"/>
    <n v="21"/>
    <n v="21"/>
    <n v="3801"/>
    <n v="3801"/>
    <n v="3822"/>
    <n v="3822"/>
  </r>
  <r>
    <m/>
    <m/>
    <x v="1076"/>
    <x v="1075"/>
    <n v="4969"/>
    <n v="4969"/>
    <n v="33561"/>
    <n v="33561"/>
    <n v="38530"/>
    <n v="38530"/>
  </r>
  <r>
    <m/>
    <m/>
    <x v="811"/>
    <x v="811"/>
    <n v="0"/>
    <n v="0"/>
    <n v="252"/>
    <n v="252"/>
    <n v="252"/>
    <n v="252"/>
  </r>
  <r>
    <m/>
    <m/>
    <x v="997"/>
    <x v="996"/>
    <n v="0"/>
    <n v="0"/>
    <n v="3177"/>
    <n v="3177"/>
    <n v="3177"/>
    <n v="3177"/>
  </r>
  <r>
    <m/>
    <m/>
    <x v="1077"/>
    <x v="1076"/>
    <n v="26861"/>
    <n v="26861"/>
    <n v="14"/>
    <n v="14"/>
    <n v="26875"/>
    <n v="26875"/>
  </r>
  <r>
    <m/>
    <m/>
    <x v="1078"/>
    <x v="1077"/>
    <n v="3912"/>
    <n v="3912"/>
    <n v="0"/>
    <n v="0"/>
    <n v="3912"/>
    <n v="3912"/>
  </r>
  <r>
    <m/>
    <m/>
    <x v="1079"/>
    <x v="1078"/>
    <n v="3912"/>
    <n v="3912"/>
    <n v="309"/>
    <n v="309"/>
    <n v="4221"/>
    <n v="4221"/>
  </r>
  <r>
    <m/>
    <m/>
    <x v="1080"/>
    <x v="1079"/>
    <n v="2231"/>
    <n v="2231"/>
    <n v="3952"/>
    <n v="3952"/>
    <n v="6183"/>
    <n v="6183"/>
  </r>
  <r>
    <m/>
    <m/>
    <x v="687"/>
    <x v="687"/>
    <n v="0"/>
    <n v="0"/>
    <n v="1620"/>
    <n v="1620"/>
    <n v="1620"/>
    <n v="1620"/>
  </r>
  <r>
    <m/>
    <m/>
    <x v="656"/>
    <x v="656"/>
    <n v="0"/>
    <n v="0"/>
    <n v="534"/>
    <n v="534"/>
    <n v="534"/>
    <n v="534"/>
  </r>
  <r>
    <m/>
    <m/>
    <x v="659"/>
    <x v="659"/>
    <n v="10"/>
    <n v="10"/>
    <n v="2922"/>
    <n v="2922"/>
    <n v="2932"/>
    <n v="2932"/>
  </r>
  <r>
    <m/>
    <m/>
    <x v="665"/>
    <x v="665"/>
    <n v="0"/>
    <n v="0"/>
    <n v="11"/>
    <n v="11"/>
    <n v="11"/>
    <n v="11"/>
  </r>
  <r>
    <m/>
    <m/>
    <x v="666"/>
    <x v="666"/>
    <n v="0"/>
    <n v="0"/>
    <n v="679"/>
    <n v="679"/>
    <n v="679"/>
    <n v="679"/>
  </r>
  <r>
    <m/>
    <m/>
    <x v="669"/>
    <x v="669"/>
    <n v="13"/>
    <n v="13"/>
    <n v="6663"/>
    <n v="6663"/>
    <n v="6676"/>
    <n v="6676"/>
  </r>
  <r>
    <m/>
    <m/>
    <x v="940"/>
    <x v="939"/>
    <n v="10"/>
    <n v="10"/>
    <n v="764"/>
    <n v="764"/>
    <n v="774"/>
    <n v="774"/>
  </r>
  <r>
    <m/>
    <m/>
    <x v="672"/>
    <x v="672"/>
    <n v="0"/>
    <n v="0"/>
    <n v="1417"/>
    <n v="1417"/>
    <n v="1417"/>
    <n v="1417"/>
  </r>
  <r>
    <m/>
    <m/>
    <x v="674"/>
    <x v="674"/>
    <n v="0"/>
    <n v="0"/>
    <n v="12"/>
    <n v="12"/>
    <n v="12"/>
    <n v="12"/>
  </r>
  <r>
    <m/>
    <m/>
    <x v="1081"/>
    <x v="1080"/>
    <n v="3912"/>
    <n v="3912"/>
    <n v="0"/>
    <n v="0"/>
    <n v="3912"/>
    <n v="3912"/>
  </r>
  <r>
    <m/>
    <m/>
    <x v="1082"/>
    <x v="1081"/>
    <n v="4267"/>
    <n v="4267"/>
    <n v="0"/>
    <n v="0"/>
    <n v="4267"/>
    <n v="4267"/>
  </r>
  <r>
    <m/>
    <m/>
    <x v="1083"/>
    <x v="1082"/>
    <n v="3"/>
    <n v="3"/>
    <n v="0"/>
    <n v="0"/>
    <n v="3"/>
    <n v="3"/>
  </r>
  <r>
    <m/>
    <m/>
    <x v="865"/>
    <x v="865"/>
    <n v="3912"/>
    <n v="3912"/>
    <n v="0"/>
    <n v="0"/>
    <n v="3912"/>
    <n v="3912"/>
  </r>
  <r>
    <m/>
    <m/>
    <x v="866"/>
    <x v="866"/>
    <n v="3912"/>
    <n v="3912"/>
    <n v="0"/>
    <n v="0"/>
    <n v="3912"/>
    <n v="3912"/>
  </r>
  <r>
    <m/>
    <m/>
    <x v="1084"/>
    <x v="1083"/>
    <n v="3"/>
    <n v="3"/>
    <n v="0"/>
    <n v="0"/>
    <n v="3"/>
    <n v="3"/>
  </r>
  <r>
    <m/>
    <m/>
    <x v="1085"/>
    <x v="1084"/>
    <n v="4899"/>
    <n v="4899"/>
    <n v="0"/>
    <n v="0"/>
    <n v="4899"/>
    <n v="4899"/>
  </r>
  <r>
    <m/>
    <m/>
    <x v="1086"/>
    <x v="1085"/>
    <n v="632"/>
    <n v="632"/>
    <n v="0"/>
    <n v="0"/>
    <n v="632"/>
    <n v="632"/>
  </r>
  <r>
    <m/>
    <m/>
    <x v="1087"/>
    <x v="1086"/>
    <n v="4899"/>
    <n v="4899"/>
    <n v="0"/>
    <n v="0"/>
    <n v="4899"/>
    <n v="4899"/>
  </r>
  <r>
    <m/>
    <m/>
    <x v="1088"/>
    <x v="1087"/>
    <n v="632"/>
    <n v="632"/>
    <n v="0"/>
    <n v="0"/>
    <n v="632"/>
    <n v="632"/>
  </r>
  <r>
    <m/>
    <m/>
    <x v="1089"/>
    <x v="1088"/>
    <n v="3939"/>
    <n v="3939"/>
    <n v="0"/>
    <n v="0"/>
    <n v="3939"/>
    <n v="3939"/>
  </r>
  <r>
    <m/>
    <m/>
    <x v="1090"/>
    <x v="1089"/>
    <n v="2885"/>
    <n v="2885"/>
    <n v="0"/>
    <n v="0"/>
    <n v="2885"/>
    <n v="2885"/>
  </r>
  <r>
    <m/>
    <m/>
    <x v="1091"/>
    <x v="1090"/>
    <n v="646"/>
    <n v="646"/>
    <n v="0"/>
    <n v="0"/>
    <n v="646"/>
    <n v="646"/>
  </r>
  <r>
    <m/>
    <m/>
    <x v="1092"/>
    <x v="1091"/>
    <n v="26861"/>
    <n v="26861"/>
    <n v="14"/>
    <n v="14"/>
    <n v="26875"/>
    <n v="26875"/>
  </r>
  <r>
    <m/>
    <m/>
    <x v="1093"/>
    <x v="1092"/>
    <n v="633"/>
    <n v="633"/>
    <n v="0"/>
    <n v="0"/>
    <n v="633"/>
    <n v="633"/>
  </r>
  <r>
    <m/>
    <m/>
    <x v="868"/>
    <x v="868"/>
    <n v="3"/>
    <n v="3"/>
    <n v="0"/>
    <n v="0"/>
    <n v="3"/>
    <n v="3"/>
  </r>
  <r>
    <m/>
    <m/>
    <x v="869"/>
    <x v="869"/>
    <n v="3050"/>
    <n v="3050"/>
    <n v="0"/>
    <n v="0"/>
    <n v="3050"/>
    <n v="3050"/>
  </r>
  <r>
    <m/>
    <m/>
    <x v="1094"/>
    <x v="1093"/>
    <n v="3050"/>
    <n v="3050"/>
    <n v="0"/>
    <n v="0"/>
    <n v="3050"/>
    <n v="3050"/>
  </r>
  <r>
    <m/>
    <m/>
    <x v="1095"/>
    <x v="1094"/>
    <n v="3682"/>
    <n v="3682"/>
    <n v="0"/>
    <n v="0"/>
    <n v="3682"/>
    <n v="3682"/>
  </r>
  <r>
    <m/>
    <m/>
    <x v="1096"/>
    <x v="1095"/>
    <n v="3050"/>
    <n v="3050"/>
    <n v="0"/>
    <n v="0"/>
    <n v="3050"/>
    <n v="3050"/>
  </r>
  <r>
    <m/>
    <m/>
    <x v="870"/>
    <x v="870"/>
    <n v="3912"/>
    <n v="3912"/>
    <n v="0"/>
    <n v="0"/>
    <n v="3912"/>
    <n v="3912"/>
  </r>
  <r>
    <m/>
    <m/>
    <x v="872"/>
    <x v="872"/>
    <n v="3912"/>
    <n v="3912"/>
    <n v="0"/>
    <n v="0"/>
    <n v="3912"/>
    <n v="3912"/>
  </r>
  <r>
    <m/>
    <m/>
    <x v="874"/>
    <x v="874"/>
    <n v="3912"/>
    <n v="3912"/>
    <n v="0"/>
    <n v="0"/>
    <n v="3912"/>
    <n v="3912"/>
  </r>
  <r>
    <m/>
    <m/>
    <x v="875"/>
    <x v="875"/>
    <n v="3912"/>
    <n v="3912"/>
    <n v="0"/>
    <n v="0"/>
    <n v="3912"/>
    <n v="3912"/>
  </r>
  <r>
    <m/>
    <m/>
    <x v="1097"/>
    <x v="1096"/>
    <n v="3912"/>
    <n v="3912"/>
    <n v="0"/>
    <n v="0"/>
    <n v="3912"/>
    <n v="3912"/>
  </r>
  <r>
    <m/>
    <m/>
    <x v="1098"/>
    <x v="1097"/>
    <n v="3050"/>
    <n v="3050"/>
    <n v="0"/>
    <n v="0"/>
    <n v="3050"/>
    <n v="3050"/>
  </r>
  <r>
    <m/>
    <m/>
    <x v="1099"/>
    <x v="1098"/>
    <n v="2798"/>
    <n v="2798"/>
    <n v="0"/>
    <n v="0"/>
    <n v="2798"/>
    <n v="2798"/>
  </r>
  <r>
    <m/>
    <m/>
    <x v="1100"/>
    <x v="1099"/>
    <n v="2798"/>
    <n v="2798"/>
    <n v="0"/>
    <n v="0"/>
    <n v="2798"/>
    <n v="2798"/>
  </r>
  <r>
    <m/>
    <m/>
    <x v="1101"/>
    <x v="1100"/>
    <n v="2798"/>
    <n v="2798"/>
    <n v="0"/>
    <n v="0"/>
    <n v="2798"/>
    <n v="2798"/>
  </r>
  <r>
    <m/>
    <m/>
    <x v="1102"/>
    <x v="1101"/>
    <n v="2798"/>
    <n v="2798"/>
    <n v="0"/>
    <n v="0"/>
    <n v="2798"/>
    <n v="2798"/>
  </r>
  <r>
    <m/>
    <m/>
    <x v="876"/>
    <x v="876"/>
    <n v="3915"/>
    <n v="3915"/>
    <n v="0"/>
    <n v="0"/>
    <n v="3915"/>
    <n v="3915"/>
  </r>
  <r>
    <m/>
    <m/>
    <x v="1103"/>
    <x v="1102"/>
    <n v="1"/>
    <n v="1"/>
    <n v="0"/>
    <n v="0"/>
    <n v="1"/>
    <n v="1"/>
  </r>
  <r>
    <m/>
    <m/>
    <x v="1104"/>
    <x v="1103"/>
    <n v="22936"/>
    <n v="22936"/>
    <n v="14"/>
    <n v="14"/>
    <n v="22950"/>
    <n v="22950"/>
  </r>
  <r>
    <m/>
    <m/>
    <x v="1105"/>
    <x v="1104"/>
    <n v="22402"/>
    <n v="22402"/>
    <n v="14"/>
    <n v="14"/>
    <n v="22416"/>
    <n v="22416"/>
  </r>
  <r>
    <m/>
    <m/>
    <x v="1106"/>
    <x v="1105"/>
    <n v="22402"/>
    <n v="22402"/>
    <n v="14"/>
    <n v="14"/>
    <n v="22416"/>
    <n v="22416"/>
  </r>
  <r>
    <m/>
    <m/>
    <x v="1107"/>
    <x v="1106"/>
    <n v="26861"/>
    <n v="26861"/>
    <n v="14"/>
    <n v="14"/>
    <n v="26875"/>
    <n v="26875"/>
  </r>
  <r>
    <m/>
    <m/>
    <x v="1108"/>
    <x v="1107"/>
    <n v="26861"/>
    <n v="26861"/>
    <n v="14"/>
    <n v="14"/>
    <n v="26875"/>
    <n v="26875"/>
  </r>
  <r>
    <m/>
    <m/>
    <x v="1109"/>
    <x v="1108"/>
    <n v="26861"/>
    <n v="26861"/>
    <n v="14"/>
    <n v="14"/>
    <n v="26875"/>
    <n v="26875"/>
  </r>
  <r>
    <m/>
    <m/>
    <x v="1110"/>
    <x v="1109"/>
    <n v="26309"/>
    <n v="26309"/>
    <n v="14"/>
    <n v="14"/>
    <n v="26323"/>
    <n v="26323"/>
  </r>
  <r>
    <m/>
    <m/>
    <x v="1111"/>
    <x v="1110"/>
    <n v="26309"/>
    <n v="26309"/>
    <n v="14"/>
    <n v="14"/>
    <n v="26323"/>
    <n v="26323"/>
  </r>
  <r>
    <m/>
    <m/>
    <x v="1112"/>
    <x v="1111"/>
    <n v="3913"/>
    <n v="3913"/>
    <n v="0"/>
    <n v="0"/>
    <n v="3913"/>
    <n v="3913"/>
  </r>
  <r>
    <m/>
    <m/>
    <x v="1113"/>
    <x v="1112"/>
    <n v="10"/>
    <n v="10"/>
    <n v="0"/>
    <n v="0"/>
    <n v="10"/>
    <n v="10"/>
  </r>
  <r>
    <m/>
    <m/>
    <x v="1114"/>
    <x v="1113"/>
    <n v="26309"/>
    <n v="26309"/>
    <n v="270"/>
    <n v="270"/>
    <n v="26579"/>
    <n v="26579"/>
  </r>
  <r>
    <m/>
    <m/>
    <x v="1115"/>
    <x v="1114"/>
    <n v="22397"/>
    <n v="22397"/>
    <n v="3357"/>
    <n v="3357"/>
    <n v="25754"/>
    <n v="25754"/>
  </r>
  <r>
    <m/>
    <m/>
    <x v="879"/>
    <x v="879"/>
    <n v="26323"/>
    <n v="26323"/>
    <n v="14"/>
    <n v="14"/>
    <n v="26337"/>
    <n v="26337"/>
  </r>
  <r>
    <m/>
    <m/>
    <x v="1116"/>
    <x v="1115"/>
    <n v="4249"/>
    <n v="4249"/>
    <n v="85"/>
    <n v="85"/>
    <n v="4334"/>
    <n v="4334"/>
  </r>
  <r>
    <m/>
    <m/>
    <x v="1117"/>
    <x v="1116"/>
    <n v="1925"/>
    <n v="1925"/>
    <n v="0"/>
    <n v="0"/>
    <n v="1925"/>
    <n v="1925"/>
  </r>
  <r>
    <m/>
    <m/>
    <x v="1118"/>
    <x v="1117"/>
    <n v="116"/>
    <n v="116"/>
    <n v="0"/>
    <n v="0"/>
    <n v="116"/>
    <n v="116"/>
  </r>
  <r>
    <m/>
    <m/>
    <x v="1119"/>
    <x v="1118"/>
    <n v="1"/>
    <n v="1"/>
    <n v="0"/>
    <n v="0"/>
    <n v="1"/>
    <n v="1"/>
  </r>
  <r>
    <m/>
    <m/>
    <x v="1120"/>
    <x v="1119"/>
    <n v="20"/>
    <n v="20"/>
    <n v="0"/>
    <n v="0"/>
    <n v="20"/>
    <n v="20"/>
  </r>
  <r>
    <m/>
    <m/>
    <x v="1121"/>
    <x v="1120"/>
    <n v="553"/>
    <n v="553"/>
    <n v="0"/>
    <n v="0"/>
    <n v="553"/>
    <n v="553"/>
  </r>
  <r>
    <m/>
    <m/>
    <x v="1122"/>
    <x v="1121"/>
    <n v="355"/>
    <n v="355"/>
    <n v="0"/>
    <n v="0"/>
    <n v="355"/>
    <n v="355"/>
  </r>
  <r>
    <m/>
    <m/>
    <x v="1038"/>
    <x v="1037"/>
    <n v="0"/>
    <n v="0"/>
    <n v="1"/>
    <n v="1"/>
    <n v="1"/>
    <n v="1"/>
  </r>
  <r>
    <m/>
    <m/>
    <x v="1123"/>
    <x v="1122"/>
    <n v="0"/>
    <n v="0"/>
    <n v="2"/>
    <n v="2"/>
    <n v="2"/>
    <n v="2"/>
  </r>
  <r>
    <m/>
    <m/>
    <x v="1124"/>
    <x v="1123"/>
    <n v="63"/>
    <n v="63"/>
    <n v="2"/>
    <n v="2"/>
    <n v="65"/>
    <n v="65"/>
  </r>
  <r>
    <m/>
    <m/>
    <x v="1125"/>
    <x v="1124"/>
    <n v="0"/>
    <n v="0"/>
    <n v="37"/>
    <n v="37"/>
    <n v="37"/>
    <n v="37"/>
  </r>
  <r>
    <m/>
    <m/>
    <x v="1126"/>
    <x v="989"/>
    <n v="0"/>
    <n v="0"/>
    <n v="1"/>
    <n v="1"/>
    <n v="1"/>
    <n v="1"/>
  </r>
  <r>
    <m/>
    <m/>
    <x v="1127"/>
    <x v="1125"/>
    <n v="0"/>
    <n v="0"/>
    <n v="2"/>
    <n v="2"/>
    <n v="2"/>
    <n v="2"/>
  </r>
  <r>
    <m/>
    <m/>
    <x v="0"/>
    <x v="0"/>
    <m/>
    <m/>
    <m/>
    <m/>
    <m/>
    <m/>
  </r>
  <r>
    <s v="KLINIKA ZA UVO, GRLO I NOS"/>
    <m/>
    <x v="0"/>
    <x v="0"/>
    <m/>
    <m/>
    <m/>
    <m/>
    <m/>
    <m/>
  </r>
  <r>
    <m/>
    <m/>
    <x v="1128"/>
    <x v="1126"/>
    <n v="10"/>
    <n v="10"/>
    <n v="1"/>
    <n v="1"/>
    <n v="11"/>
    <n v="11"/>
  </r>
  <r>
    <m/>
    <m/>
    <x v="1129"/>
    <x v="1127"/>
    <n v="0"/>
    <n v="0"/>
    <n v="6"/>
    <n v="6"/>
    <n v="6"/>
    <n v="6"/>
  </r>
  <r>
    <m/>
    <m/>
    <x v="1130"/>
    <x v="1128"/>
    <n v="4"/>
    <n v="4"/>
    <n v="1"/>
    <n v="1"/>
    <n v="5"/>
    <n v="5"/>
  </r>
  <r>
    <m/>
    <m/>
    <x v="963"/>
    <x v="962"/>
    <n v="15"/>
    <n v="15"/>
    <n v="2"/>
    <n v="2"/>
    <n v="17"/>
    <n v="17"/>
  </r>
  <r>
    <m/>
    <m/>
    <x v="1131"/>
    <x v="1129"/>
    <n v="755"/>
    <n v="755"/>
    <n v="27"/>
    <n v="27"/>
    <n v="782"/>
    <n v="782"/>
  </r>
  <r>
    <m/>
    <m/>
    <x v="1132"/>
    <x v="1130"/>
    <n v="14"/>
    <n v="14"/>
    <n v="0"/>
    <n v="0"/>
    <n v="14"/>
    <n v="14"/>
  </r>
  <r>
    <m/>
    <m/>
    <x v="1133"/>
    <x v="1131"/>
    <n v="2327"/>
    <n v="2327"/>
    <n v="61"/>
    <n v="61"/>
    <n v="2388"/>
    <n v="2388"/>
  </r>
  <r>
    <m/>
    <m/>
    <x v="1134"/>
    <x v="1132"/>
    <n v="5"/>
    <n v="5"/>
    <n v="0"/>
    <n v="0"/>
    <n v="5"/>
    <n v="5"/>
  </r>
  <r>
    <m/>
    <m/>
    <x v="1135"/>
    <x v="1133"/>
    <n v="2083"/>
    <n v="2083"/>
    <n v="497"/>
    <n v="497"/>
    <n v="2580"/>
    <n v="2580"/>
  </r>
  <r>
    <m/>
    <m/>
    <x v="1136"/>
    <x v="1134"/>
    <n v="60"/>
    <n v="60"/>
    <n v="0"/>
    <n v="0"/>
    <n v="60"/>
    <n v="60"/>
  </r>
  <r>
    <m/>
    <m/>
    <x v="1137"/>
    <x v="1135"/>
    <n v="105"/>
    <n v="105"/>
    <n v="0"/>
    <n v="0"/>
    <n v="105"/>
    <n v="105"/>
  </r>
  <r>
    <m/>
    <m/>
    <x v="1138"/>
    <x v="1136"/>
    <n v="44"/>
    <n v="44"/>
    <n v="0"/>
    <n v="0"/>
    <n v="44"/>
    <n v="44"/>
  </r>
  <r>
    <m/>
    <m/>
    <x v="1139"/>
    <x v="1137"/>
    <n v="44"/>
    <n v="44"/>
    <n v="0"/>
    <n v="0"/>
    <n v="44"/>
    <n v="44"/>
  </r>
  <r>
    <m/>
    <m/>
    <x v="850"/>
    <x v="850"/>
    <n v="354"/>
    <n v="354"/>
    <n v="0"/>
    <n v="0"/>
    <n v="354"/>
    <n v="354"/>
  </r>
  <r>
    <m/>
    <m/>
    <x v="1140"/>
    <x v="1138"/>
    <n v="1108"/>
    <n v="1108"/>
    <n v="0"/>
    <n v="0"/>
    <n v="1108"/>
    <n v="1108"/>
  </r>
  <r>
    <m/>
    <m/>
    <x v="753"/>
    <x v="753"/>
    <n v="0"/>
    <n v="0"/>
    <n v="1540"/>
    <n v="1540"/>
    <n v="1540"/>
    <n v="1540"/>
  </r>
  <r>
    <m/>
    <m/>
    <x v="624"/>
    <x v="625"/>
    <n v="0"/>
    <n v="0"/>
    <n v="72"/>
    <n v="72"/>
    <n v="72"/>
    <n v="72"/>
  </r>
  <r>
    <m/>
    <m/>
    <x v="627"/>
    <x v="628"/>
    <n v="5"/>
    <n v="5"/>
    <n v="458"/>
    <n v="458"/>
    <n v="463"/>
    <n v="463"/>
  </r>
  <r>
    <m/>
    <m/>
    <x v="1141"/>
    <x v="1139"/>
    <n v="89"/>
    <n v="89"/>
    <n v="0"/>
    <n v="0"/>
    <n v="89"/>
    <n v="89"/>
  </r>
  <r>
    <m/>
    <m/>
    <x v="1142"/>
    <x v="1140"/>
    <n v="18"/>
    <n v="18"/>
    <n v="1"/>
    <n v="1"/>
    <n v="19"/>
    <n v="19"/>
  </r>
  <r>
    <m/>
    <m/>
    <x v="1143"/>
    <x v="1141"/>
    <n v="3"/>
    <n v="3"/>
    <n v="0"/>
    <n v="0"/>
    <n v="3"/>
    <n v="3"/>
  </r>
  <r>
    <m/>
    <m/>
    <x v="1144"/>
    <x v="1142"/>
    <n v="2"/>
    <n v="2"/>
    <n v="0"/>
    <n v="0"/>
    <n v="2"/>
    <n v="2"/>
  </r>
  <r>
    <m/>
    <m/>
    <x v="1145"/>
    <x v="1143"/>
    <n v="8"/>
    <n v="8"/>
    <n v="1"/>
    <n v="1"/>
    <n v="9"/>
    <n v="9"/>
  </r>
  <r>
    <m/>
    <m/>
    <x v="630"/>
    <x v="631"/>
    <n v="472"/>
    <n v="472"/>
    <n v="203"/>
    <n v="203"/>
    <n v="675"/>
    <n v="675"/>
  </r>
  <r>
    <m/>
    <m/>
    <x v="1146"/>
    <x v="1144"/>
    <n v="3"/>
    <n v="3"/>
    <n v="1"/>
    <n v="1"/>
    <n v="4"/>
    <n v="4"/>
  </r>
  <r>
    <m/>
    <m/>
    <x v="1147"/>
    <x v="1145"/>
    <n v="0"/>
    <n v="0"/>
    <n v="1"/>
    <n v="1"/>
    <n v="1"/>
    <n v="1"/>
  </r>
  <r>
    <m/>
    <m/>
    <x v="1148"/>
    <x v="1146"/>
    <n v="6"/>
    <n v="6"/>
    <n v="2"/>
    <n v="2"/>
    <n v="8"/>
    <n v="8"/>
  </r>
  <r>
    <m/>
    <m/>
    <x v="1149"/>
    <x v="1147"/>
    <n v="3"/>
    <n v="3"/>
    <n v="0"/>
    <n v="0"/>
    <n v="3"/>
    <n v="3"/>
  </r>
  <r>
    <m/>
    <m/>
    <x v="1150"/>
    <x v="1148"/>
    <n v="9"/>
    <n v="9"/>
    <n v="2"/>
    <n v="2"/>
    <n v="11"/>
    <n v="11"/>
  </r>
  <r>
    <m/>
    <m/>
    <x v="1151"/>
    <x v="1149"/>
    <n v="6"/>
    <n v="6"/>
    <n v="8"/>
    <n v="8"/>
    <n v="14"/>
    <n v="14"/>
  </r>
  <r>
    <m/>
    <m/>
    <x v="970"/>
    <x v="969"/>
    <n v="1"/>
    <n v="1"/>
    <n v="0"/>
    <n v="0"/>
    <n v="1"/>
    <n v="1"/>
  </r>
  <r>
    <m/>
    <m/>
    <x v="971"/>
    <x v="970"/>
    <n v="2"/>
    <n v="2"/>
    <n v="2"/>
    <n v="2"/>
    <n v="4"/>
    <n v="4"/>
  </r>
  <r>
    <m/>
    <m/>
    <x v="335"/>
    <x v="336"/>
    <n v="18"/>
    <n v="18"/>
    <n v="7"/>
    <n v="7"/>
    <n v="25"/>
    <n v="25"/>
  </r>
  <r>
    <m/>
    <m/>
    <x v="972"/>
    <x v="971"/>
    <n v="4"/>
    <n v="4"/>
    <n v="2"/>
    <n v="2"/>
    <n v="6"/>
    <n v="6"/>
  </r>
  <r>
    <m/>
    <m/>
    <x v="973"/>
    <x v="972"/>
    <n v="11"/>
    <n v="11"/>
    <n v="4"/>
    <n v="4"/>
    <n v="15"/>
    <n v="15"/>
  </r>
  <r>
    <m/>
    <m/>
    <x v="976"/>
    <x v="975"/>
    <n v="0"/>
    <n v="0"/>
    <n v="50"/>
    <n v="50"/>
    <n v="50"/>
    <n v="50"/>
  </r>
  <r>
    <m/>
    <m/>
    <x v="977"/>
    <x v="976"/>
    <n v="0"/>
    <n v="0"/>
    <n v="11"/>
    <n v="11"/>
    <n v="11"/>
    <n v="11"/>
  </r>
  <r>
    <m/>
    <m/>
    <x v="631"/>
    <x v="632"/>
    <n v="0"/>
    <n v="0"/>
    <n v="13"/>
    <n v="13"/>
    <n v="13"/>
    <n v="13"/>
  </r>
  <r>
    <m/>
    <m/>
    <x v="1152"/>
    <x v="1150"/>
    <n v="34"/>
    <n v="34"/>
    <n v="0"/>
    <n v="0"/>
    <n v="34"/>
    <n v="34"/>
  </r>
  <r>
    <m/>
    <m/>
    <x v="1153"/>
    <x v="1151"/>
    <n v="1"/>
    <n v="1"/>
    <n v="0"/>
    <n v="0"/>
    <n v="1"/>
    <n v="1"/>
  </r>
  <r>
    <m/>
    <m/>
    <x v="1154"/>
    <x v="1152"/>
    <n v="0"/>
    <n v="0"/>
    <n v="1"/>
    <n v="1"/>
    <n v="1"/>
    <n v="1"/>
  </r>
  <r>
    <m/>
    <m/>
    <x v="1155"/>
    <x v="1153"/>
    <n v="0"/>
    <n v="0"/>
    <n v="1"/>
    <n v="1"/>
    <n v="1"/>
    <n v="1"/>
  </r>
  <r>
    <m/>
    <m/>
    <x v="1156"/>
    <x v="1154"/>
    <n v="0"/>
    <n v="0"/>
    <n v="15"/>
    <n v="15"/>
    <n v="15"/>
    <n v="15"/>
  </r>
  <r>
    <m/>
    <m/>
    <x v="1157"/>
    <x v="1155"/>
    <n v="0"/>
    <n v="0"/>
    <n v="32"/>
    <n v="32"/>
    <n v="32"/>
    <n v="32"/>
  </r>
  <r>
    <m/>
    <m/>
    <x v="1158"/>
    <x v="1156"/>
    <n v="0"/>
    <n v="0"/>
    <n v="12"/>
    <n v="12"/>
    <n v="12"/>
    <n v="12"/>
  </r>
  <r>
    <m/>
    <m/>
    <x v="1159"/>
    <x v="1157"/>
    <n v="164"/>
    <n v="164"/>
    <n v="0"/>
    <n v="0"/>
    <n v="164"/>
    <n v="164"/>
  </r>
  <r>
    <m/>
    <m/>
    <x v="1160"/>
    <x v="1158"/>
    <n v="509"/>
    <n v="509"/>
    <n v="0"/>
    <n v="0"/>
    <n v="509"/>
    <n v="509"/>
  </r>
  <r>
    <m/>
    <m/>
    <x v="1161"/>
    <x v="1159"/>
    <n v="1"/>
    <n v="1"/>
    <n v="0"/>
    <n v="0"/>
    <n v="1"/>
    <n v="1"/>
  </r>
  <r>
    <m/>
    <m/>
    <x v="1162"/>
    <x v="1160"/>
    <n v="22404"/>
    <n v="22404"/>
    <n v="1"/>
    <n v="1"/>
    <n v="22405"/>
    <n v="22405"/>
  </r>
  <r>
    <m/>
    <m/>
    <x v="1163"/>
    <x v="1161"/>
    <n v="22518"/>
    <n v="22518"/>
    <n v="2"/>
    <n v="2"/>
    <n v="22520"/>
    <n v="22520"/>
  </r>
  <r>
    <m/>
    <m/>
    <x v="1164"/>
    <x v="1162"/>
    <n v="3"/>
    <n v="3"/>
    <n v="0"/>
    <n v="0"/>
    <n v="3"/>
    <n v="3"/>
  </r>
  <r>
    <m/>
    <m/>
    <x v="1165"/>
    <x v="1163"/>
    <n v="0"/>
    <n v="0"/>
    <n v="1"/>
    <n v="1"/>
    <n v="1"/>
    <n v="1"/>
  </r>
  <r>
    <m/>
    <m/>
    <x v="1166"/>
    <x v="1164"/>
    <n v="12"/>
    <n v="12"/>
    <n v="0"/>
    <n v="0"/>
    <n v="12"/>
    <n v="12"/>
  </r>
  <r>
    <m/>
    <m/>
    <x v="1167"/>
    <x v="1165"/>
    <n v="86"/>
    <n v="86"/>
    <n v="2"/>
    <n v="2"/>
    <n v="88"/>
    <n v="88"/>
  </r>
  <r>
    <m/>
    <m/>
    <x v="1168"/>
    <x v="1166"/>
    <n v="0"/>
    <n v="0"/>
    <n v="2"/>
    <n v="2"/>
    <n v="2"/>
    <n v="2"/>
  </r>
  <r>
    <m/>
    <m/>
    <x v="1169"/>
    <x v="1167"/>
    <n v="3"/>
    <n v="3"/>
    <n v="0"/>
    <n v="0"/>
    <n v="3"/>
    <n v="3"/>
  </r>
  <r>
    <m/>
    <m/>
    <x v="1170"/>
    <x v="1168"/>
    <n v="0"/>
    <n v="0"/>
    <n v="1"/>
    <n v="1"/>
    <n v="1"/>
    <n v="1"/>
  </r>
  <r>
    <m/>
    <m/>
    <x v="1171"/>
    <x v="1169"/>
    <n v="0"/>
    <n v="0"/>
    <n v="15"/>
    <n v="15"/>
    <n v="15"/>
    <n v="15"/>
  </r>
  <r>
    <m/>
    <m/>
    <x v="1172"/>
    <x v="1170"/>
    <n v="49"/>
    <n v="49"/>
    <n v="4"/>
    <n v="4"/>
    <n v="53"/>
    <n v="53"/>
  </r>
  <r>
    <m/>
    <m/>
    <x v="1173"/>
    <x v="1171"/>
    <n v="0"/>
    <n v="0"/>
    <n v="176"/>
    <n v="176"/>
    <n v="176"/>
    <n v="176"/>
  </r>
  <r>
    <m/>
    <m/>
    <x v="1174"/>
    <x v="1172"/>
    <n v="0"/>
    <n v="0"/>
    <n v="2"/>
    <n v="2"/>
    <n v="2"/>
    <n v="2"/>
  </r>
  <r>
    <m/>
    <m/>
    <x v="1175"/>
    <x v="1173"/>
    <n v="1"/>
    <n v="1"/>
    <n v="1"/>
    <n v="1"/>
    <n v="2"/>
    <n v="2"/>
  </r>
  <r>
    <m/>
    <m/>
    <x v="1176"/>
    <x v="1174"/>
    <n v="3"/>
    <n v="3"/>
    <n v="104"/>
    <n v="104"/>
    <n v="107"/>
    <n v="107"/>
  </r>
  <r>
    <m/>
    <m/>
    <x v="1177"/>
    <x v="1175"/>
    <n v="0"/>
    <n v="0"/>
    <n v="3"/>
    <n v="3"/>
    <n v="3"/>
    <n v="3"/>
  </r>
  <r>
    <m/>
    <m/>
    <x v="1178"/>
    <x v="1176"/>
    <n v="222"/>
    <n v="222"/>
    <n v="1"/>
    <n v="1"/>
    <n v="223"/>
    <n v="223"/>
  </r>
  <r>
    <m/>
    <m/>
    <x v="1179"/>
    <x v="1177"/>
    <n v="0"/>
    <n v="0"/>
    <n v="6"/>
    <n v="6"/>
    <n v="6"/>
    <n v="6"/>
  </r>
  <r>
    <m/>
    <m/>
    <x v="1180"/>
    <x v="1178"/>
    <n v="1"/>
    <n v="1"/>
    <n v="0"/>
    <n v="0"/>
    <n v="1"/>
    <n v="1"/>
  </r>
  <r>
    <m/>
    <m/>
    <x v="1181"/>
    <x v="1179"/>
    <n v="10"/>
    <n v="10"/>
    <n v="0"/>
    <n v="0"/>
    <n v="10"/>
    <n v="10"/>
  </r>
  <r>
    <m/>
    <m/>
    <x v="1182"/>
    <x v="1180"/>
    <n v="26989"/>
    <n v="26989"/>
    <n v="4"/>
    <n v="4"/>
    <n v="26993"/>
    <n v="26993"/>
  </r>
  <r>
    <m/>
    <m/>
    <x v="991"/>
    <x v="990"/>
    <n v="0"/>
    <n v="0"/>
    <n v="180"/>
    <n v="180"/>
    <n v="180"/>
    <n v="180"/>
  </r>
  <r>
    <m/>
    <m/>
    <x v="642"/>
    <x v="642"/>
    <n v="0"/>
    <n v="0"/>
    <n v="499"/>
    <n v="499"/>
    <n v="499"/>
    <n v="499"/>
  </r>
  <r>
    <m/>
    <m/>
    <x v="993"/>
    <x v="992"/>
    <n v="0"/>
    <n v="0"/>
    <n v="2"/>
    <n v="2"/>
    <n v="2"/>
    <n v="2"/>
  </r>
  <r>
    <m/>
    <m/>
    <x v="1183"/>
    <x v="1181"/>
    <n v="20"/>
    <n v="20"/>
    <n v="5"/>
    <n v="5"/>
    <n v="25"/>
    <n v="25"/>
  </r>
  <r>
    <m/>
    <m/>
    <x v="1184"/>
    <x v="1182"/>
    <n v="12"/>
    <n v="12"/>
    <n v="6"/>
    <n v="6"/>
    <n v="18"/>
    <n v="18"/>
  </r>
  <r>
    <m/>
    <m/>
    <x v="1185"/>
    <x v="1183"/>
    <n v="47"/>
    <n v="47"/>
    <n v="278"/>
    <n v="278"/>
    <n v="325"/>
    <n v="325"/>
  </r>
  <r>
    <m/>
    <m/>
    <x v="683"/>
    <x v="683"/>
    <n v="3"/>
    <n v="3"/>
    <n v="4"/>
    <n v="4"/>
    <n v="7"/>
    <n v="7"/>
  </r>
  <r>
    <m/>
    <m/>
    <x v="804"/>
    <x v="804"/>
    <n v="0"/>
    <n v="0"/>
    <n v="55"/>
    <n v="55"/>
    <n v="55"/>
    <n v="55"/>
  </r>
  <r>
    <m/>
    <m/>
    <x v="743"/>
    <x v="743"/>
    <n v="44"/>
    <n v="44"/>
    <n v="28"/>
    <n v="28"/>
    <n v="72"/>
    <n v="72"/>
  </r>
  <r>
    <m/>
    <m/>
    <x v="994"/>
    <x v="993"/>
    <n v="28"/>
    <n v="28"/>
    <n v="74"/>
    <n v="74"/>
    <n v="102"/>
    <n v="102"/>
  </r>
  <r>
    <m/>
    <m/>
    <x v="647"/>
    <x v="647"/>
    <n v="0"/>
    <n v="0"/>
    <n v="1"/>
    <n v="1"/>
    <n v="1"/>
    <n v="1"/>
  </r>
  <r>
    <m/>
    <m/>
    <x v="648"/>
    <x v="648"/>
    <n v="0"/>
    <n v="0"/>
    <n v="71"/>
    <n v="71"/>
    <n v="71"/>
    <n v="71"/>
  </r>
  <r>
    <m/>
    <m/>
    <x v="1038"/>
    <x v="1037"/>
    <n v="241"/>
    <n v="241"/>
    <n v="5"/>
    <n v="5"/>
    <n v="246"/>
    <n v="246"/>
  </r>
  <r>
    <m/>
    <m/>
    <x v="811"/>
    <x v="811"/>
    <n v="0"/>
    <n v="0"/>
    <n v="6"/>
    <n v="6"/>
    <n v="6"/>
    <n v="6"/>
  </r>
  <r>
    <m/>
    <m/>
    <x v="997"/>
    <x v="996"/>
    <n v="0"/>
    <n v="0"/>
    <n v="20"/>
    <n v="20"/>
    <n v="20"/>
    <n v="20"/>
  </r>
  <r>
    <m/>
    <m/>
    <x v="1186"/>
    <x v="1184"/>
    <n v="8"/>
    <n v="8"/>
    <n v="597"/>
    <n v="597"/>
    <n v="605"/>
    <n v="605"/>
  </r>
  <r>
    <m/>
    <m/>
    <x v="1187"/>
    <x v="1185"/>
    <n v="3"/>
    <n v="3"/>
    <n v="0"/>
    <n v="0"/>
    <n v="3"/>
    <n v="3"/>
  </r>
  <r>
    <m/>
    <m/>
    <x v="1188"/>
    <x v="1186"/>
    <n v="212"/>
    <n v="212"/>
    <n v="3"/>
    <n v="3"/>
    <n v="215"/>
    <n v="215"/>
  </r>
  <r>
    <m/>
    <m/>
    <x v="1189"/>
    <x v="1187"/>
    <n v="235"/>
    <n v="235"/>
    <n v="4"/>
    <n v="4"/>
    <n v="239"/>
    <n v="239"/>
  </r>
  <r>
    <m/>
    <m/>
    <x v="855"/>
    <x v="855"/>
    <n v="392"/>
    <n v="392"/>
    <n v="6"/>
    <n v="6"/>
    <n v="398"/>
    <n v="398"/>
  </r>
  <r>
    <m/>
    <m/>
    <x v="1190"/>
    <x v="1188"/>
    <n v="257"/>
    <n v="257"/>
    <n v="4"/>
    <n v="4"/>
    <n v="261"/>
    <n v="261"/>
  </r>
  <r>
    <m/>
    <m/>
    <x v="1191"/>
    <x v="1189"/>
    <n v="514"/>
    <n v="514"/>
    <n v="6"/>
    <n v="6"/>
    <n v="520"/>
    <n v="520"/>
  </r>
  <r>
    <m/>
    <m/>
    <x v="1192"/>
    <x v="1190"/>
    <n v="52"/>
    <n v="52"/>
    <n v="1"/>
    <n v="1"/>
    <n v="53"/>
    <n v="53"/>
  </r>
  <r>
    <m/>
    <m/>
    <x v="1193"/>
    <x v="1191"/>
    <n v="485"/>
    <n v="485"/>
    <n v="6"/>
    <n v="6"/>
    <n v="491"/>
    <n v="491"/>
  </r>
  <r>
    <m/>
    <m/>
    <x v="649"/>
    <x v="649"/>
    <n v="0"/>
    <n v="0"/>
    <n v="254"/>
    <n v="254"/>
    <n v="254"/>
    <n v="254"/>
  </r>
  <r>
    <m/>
    <m/>
    <x v="858"/>
    <x v="858"/>
    <n v="287"/>
    <n v="287"/>
    <n v="0"/>
    <n v="0"/>
    <n v="287"/>
    <n v="287"/>
  </r>
  <r>
    <m/>
    <m/>
    <x v="1194"/>
    <x v="1192"/>
    <n v="317"/>
    <n v="317"/>
    <n v="8"/>
    <n v="8"/>
    <n v="325"/>
    <n v="325"/>
  </r>
  <r>
    <m/>
    <m/>
    <x v="1195"/>
    <x v="1193"/>
    <n v="317"/>
    <n v="317"/>
    <n v="8"/>
    <n v="8"/>
    <n v="325"/>
    <n v="325"/>
  </r>
  <r>
    <m/>
    <m/>
    <x v="1196"/>
    <x v="1194"/>
    <n v="352"/>
    <n v="352"/>
    <n v="1"/>
    <n v="1"/>
    <n v="353"/>
    <n v="353"/>
  </r>
  <r>
    <m/>
    <m/>
    <x v="1197"/>
    <x v="1195"/>
    <n v="1725"/>
    <n v="1725"/>
    <n v="0"/>
    <n v="0"/>
    <n v="1725"/>
    <n v="1725"/>
  </r>
  <r>
    <m/>
    <m/>
    <x v="1198"/>
    <x v="1196"/>
    <n v="1615"/>
    <n v="1615"/>
    <n v="0"/>
    <n v="0"/>
    <n v="1615"/>
    <n v="1615"/>
  </r>
  <r>
    <m/>
    <m/>
    <x v="651"/>
    <x v="651"/>
    <n v="1604"/>
    <n v="1604"/>
    <n v="25"/>
    <n v="25"/>
    <n v="1629"/>
    <n v="1629"/>
  </r>
  <r>
    <m/>
    <m/>
    <x v="652"/>
    <x v="652"/>
    <n v="361"/>
    <n v="361"/>
    <n v="25"/>
    <n v="25"/>
    <n v="386"/>
    <n v="386"/>
  </r>
  <r>
    <m/>
    <m/>
    <x v="1199"/>
    <x v="1197"/>
    <n v="2247"/>
    <n v="2247"/>
    <n v="17"/>
    <n v="17"/>
    <n v="2264"/>
    <n v="2264"/>
  </r>
  <r>
    <m/>
    <m/>
    <x v="1200"/>
    <x v="1198"/>
    <n v="3736"/>
    <n v="3736"/>
    <n v="21"/>
    <n v="21"/>
    <n v="3757"/>
    <n v="3757"/>
  </r>
  <r>
    <m/>
    <m/>
    <x v="1201"/>
    <x v="1199"/>
    <n v="1418"/>
    <n v="1418"/>
    <n v="16"/>
    <n v="16"/>
    <n v="1434"/>
    <n v="1434"/>
  </r>
  <r>
    <m/>
    <m/>
    <x v="653"/>
    <x v="653"/>
    <n v="0"/>
    <n v="0"/>
    <n v="25"/>
    <n v="25"/>
    <n v="25"/>
    <n v="25"/>
  </r>
  <r>
    <m/>
    <m/>
    <x v="1202"/>
    <x v="1200"/>
    <n v="536"/>
    <n v="536"/>
    <n v="13"/>
    <n v="13"/>
    <n v="549"/>
    <n v="549"/>
  </r>
  <r>
    <m/>
    <m/>
    <x v="999"/>
    <x v="998"/>
    <n v="211"/>
    <n v="211"/>
    <n v="5"/>
    <n v="5"/>
    <n v="216"/>
    <n v="216"/>
  </r>
  <r>
    <m/>
    <m/>
    <x v="818"/>
    <x v="818"/>
    <n v="0"/>
    <n v="0"/>
    <n v="50"/>
    <n v="50"/>
    <n v="50"/>
    <n v="50"/>
  </r>
  <r>
    <m/>
    <m/>
    <x v="1203"/>
    <x v="1201"/>
    <n v="41"/>
    <n v="41"/>
    <n v="0"/>
    <n v="0"/>
    <n v="41"/>
    <n v="41"/>
  </r>
  <r>
    <m/>
    <m/>
    <x v="1204"/>
    <x v="1202"/>
    <n v="236"/>
    <n v="236"/>
    <n v="0"/>
    <n v="0"/>
    <n v="236"/>
    <n v="236"/>
  </r>
  <r>
    <m/>
    <m/>
    <x v="1205"/>
    <x v="1203"/>
    <n v="202"/>
    <n v="202"/>
    <n v="15"/>
    <n v="15"/>
    <n v="217"/>
    <n v="217"/>
  </r>
  <r>
    <m/>
    <m/>
    <x v="1206"/>
    <x v="1204"/>
    <n v="3257"/>
    <n v="3257"/>
    <n v="32"/>
    <n v="32"/>
    <n v="3289"/>
    <n v="3289"/>
  </r>
  <r>
    <m/>
    <m/>
    <x v="1207"/>
    <x v="1205"/>
    <n v="202"/>
    <n v="202"/>
    <n v="15"/>
    <n v="15"/>
    <n v="217"/>
    <n v="217"/>
  </r>
  <r>
    <m/>
    <m/>
    <x v="1208"/>
    <x v="1206"/>
    <n v="4075"/>
    <n v="4075"/>
    <n v="37"/>
    <n v="37"/>
    <n v="4112"/>
    <n v="4112"/>
  </r>
  <r>
    <m/>
    <m/>
    <x v="1209"/>
    <x v="1207"/>
    <n v="3686"/>
    <n v="3686"/>
    <n v="43"/>
    <n v="43"/>
    <n v="3729"/>
    <n v="3729"/>
  </r>
  <r>
    <m/>
    <m/>
    <x v="1210"/>
    <x v="1208"/>
    <n v="3500"/>
    <n v="3500"/>
    <n v="33"/>
    <n v="33"/>
    <n v="3533"/>
    <n v="3533"/>
  </r>
  <r>
    <m/>
    <m/>
    <x v="1211"/>
    <x v="1209"/>
    <n v="1362"/>
    <n v="1362"/>
    <n v="18"/>
    <n v="18"/>
    <n v="1380"/>
    <n v="1380"/>
  </r>
  <r>
    <m/>
    <m/>
    <x v="1212"/>
    <x v="1210"/>
    <n v="2342"/>
    <n v="2342"/>
    <n v="17"/>
    <n v="17"/>
    <n v="2359"/>
    <n v="2359"/>
  </r>
  <r>
    <m/>
    <m/>
    <x v="1213"/>
    <x v="1211"/>
    <n v="1527"/>
    <n v="1527"/>
    <n v="11"/>
    <n v="11"/>
    <n v="1538"/>
    <n v="1538"/>
  </r>
  <r>
    <m/>
    <m/>
    <x v="1214"/>
    <x v="1212"/>
    <n v="2089"/>
    <n v="2089"/>
    <n v="9"/>
    <n v="9"/>
    <n v="2098"/>
    <n v="2098"/>
  </r>
  <r>
    <m/>
    <m/>
    <x v="1215"/>
    <x v="1213"/>
    <n v="235"/>
    <n v="235"/>
    <n v="4"/>
    <n v="4"/>
    <n v="239"/>
    <n v="239"/>
  </r>
  <r>
    <m/>
    <m/>
    <x v="1216"/>
    <x v="1214"/>
    <n v="1169"/>
    <n v="1169"/>
    <n v="12"/>
    <n v="12"/>
    <n v="1181"/>
    <n v="1181"/>
  </r>
  <r>
    <m/>
    <m/>
    <x v="1217"/>
    <x v="1215"/>
    <n v="235"/>
    <n v="235"/>
    <n v="4"/>
    <n v="4"/>
    <n v="239"/>
    <n v="239"/>
  </r>
  <r>
    <m/>
    <m/>
    <x v="1218"/>
    <x v="1216"/>
    <n v="203"/>
    <n v="203"/>
    <n v="15"/>
    <n v="15"/>
    <n v="218"/>
    <n v="218"/>
  </r>
  <r>
    <m/>
    <m/>
    <x v="1219"/>
    <x v="1217"/>
    <n v="235"/>
    <n v="235"/>
    <n v="4"/>
    <n v="4"/>
    <n v="239"/>
    <n v="239"/>
  </r>
  <r>
    <m/>
    <m/>
    <x v="1220"/>
    <x v="1218"/>
    <n v="180"/>
    <n v="180"/>
    <n v="4"/>
    <n v="4"/>
    <n v="184"/>
    <n v="184"/>
  </r>
  <r>
    <m/>
    <m/>
    <x v="1221"/>
    <x v="1219"/>
    <n v="135"/>
    <n v="135"/>
    <n v="0"/>
    <n v="0"/>
    <n v="135"/>
    <n v="135"/>
  </r>
  <r>
    <m/>
    <m/>
    <x v="656"/>
    <x v="656"/>
    <n v="19"/>
    <n v="19"/>
    <n v="77"/>
    <n v="77"/>
    <n v="96"/>
    <n v="96"/>
  </r>
  <r>
    <m/>
    <m/>
    <x v="659"/>
    <x v="659"/>
    <n v="0"/>
    <n v="0"/>
    <n v="2884"/>
    <n v="2884"/>
    <n v="2884"/>
    <n v="2884"/>
  </r>
  <r>
    <m/>
    <m/>
    <x v="661"/>
    <x v="661"/>
    <n v="0"/>
    <n v="0"/>
    <n v="577"/>
    <n v="577"/>
    <n v="577"/>
    <n v="577"/>
  </r>
  <r>
    <m/>
    <m/>
    <x v="663"/>
    <x v="663"/>
    <n v="0"/>
    <n v="0"/>
    <n v="3412"/>
    <n v="3412"/>
    <n v="3412"/>
    <n v="3412"/>
  </r>
  <r>
    <m/>
    <m/>
    <x v="664"/>
    <x v="664"/>
    <n v="0"/>
    <n v="0"/>
    <n v="341"/>
    <n v="341"/>
    <n v="341"/>
    <n v="341"/>
  </r>
  <r>
    <m/>
    <m/>
    <x v="666"/>
    <x v="666"/>
    <n v="0"/>
    <n v="0"/>
    <n v="3"/>
    <n v="3"/>
    <n v="3"/>
    <n v="3"/>
  </r>
  <r>
    <m/>
    <m/>
    <x v="668"/>
    <x v="668"/>
    <n v="8"/>
    <n v="8"/>
    <n v="6817"/>
    <n v="6817"/>
    <n v="6825"/>
    <n v="6825"/>
  </r>
  <r>
    <m/>
    <m/>
    <x v="669"/>
    <x v="669"/>
    <n v="0"/>
    <n v="0"/>
    <n v="3964"/>
    <n v="3964"/>
    <n v="3964"/>
    <n v="3964"/>
  </r>
  <r>
    <m/>
    <m/>
    <x v="670"/>
    <x v="670"/>
    <n v="0"/>
    <n v="0"/>
    <n v="38"/>
    <n v="38"/>
    <n v="38"/>
    <n v="38"/>
  </r>
  <r>
    <m/>
    <m/>
    <x v="940"/>
    <x v="939"/>
    <n v="211"/>
    <n v="211"/>
    <n v="28"/>
    <n v="28"/>
    <n v="239"/>
    <n v="239"/>
  </r>
  <r>
    <m/>
    <m/>
    <x v="1222"/>
    <x v="1220"/>
    <n v="26986"/>
    <n v="26986"/>
    <n v="2411"/>
    <n v="2411"/>
    <n v="29397"/>
    <n v="29397"/>
  </r>
  <r>
    <m/>
    <m/>
    <x v="692"/>
    <x v="692"/>
    <n v="1"/>
    <n v="1"/>
    <n v="3"/>
    <n v="3"/>
    <n v="4"/>
    <n v="4"/>
  </r>
  <r>
    <m/>
    <m/>
    <x v="672"/>
    <x v="672"/>
    <n v="0"/>
    <n v="0"/>
    <n v="275"/>
    <n v="275"/>
    <n v="275"/>
    <n v="275"/>
  </r>
  <r>
    <m/>
    <m/>
    <x v="1223"/>
    <x v="1221"/>
    <n v="0"/>
    <n v="0"/>
    <n v="1"/>
    <n v="1"/>
    <n v="1"/>
    <n v="1"/>
  </r>
  <r>
    <m/>
    <m/>
    <x v="674"/>
    <x v="674"/>
    <n v="4"/>
    <n v="4"/>
    <n v="21"/>
    <n v="21"/>
    <n v="25"/>
    <n v="25"/>
  </r>
  <r>
    <m/>
    <m/>
    <x v="1224"/>
    <x v="1222"/>
    <n v="1950"/>
    <n v="1950"/>
    <n v="29"/>
    <n v="29"/>
    <n v="1979"/>
    <n v="1979"/>
  </r>
  <r>
    <m/>
    <m/>
    <x v="1225"/>
    <x v="1223"/>
    <n v="2033"/>
    <n v="2033"/>
    <n v="0"/>
    <n v="0"/>
    <n v="2033"/>
    <n v="2033"/>
  </r>
  <r>
    <m/>
    <m/>
    <x v="880"/>
    <x v="880"/>
    <n v="2032"/>
    <n v="2032"/>
    <n v="0"/>
    <n v="0"/>
    <n v="2032"/>
    <n v="2032"/>
  </r>
  <r>
    <m/>
    <m/>
    <x v="1226"/>
    <x v="1224"/>
    <n v="382"/>
    <n v="382"/>
    <n v="0"/>
    <n v="0"/>
    <n v="382"/>
    <n v="382"/>
  </r>
  <r>
    <m/>
    <m/>
    <x v="1227"/>
    <x v="1225"/>
    <n v="199"/>
    <n v="199"/>
    <n v="2"/>
    <n v="2"/>
    <n v="201"/>
    <n v="201"/>
  </r>
  <r>
    <m/>
    <m/>
    <x v="1228"/>
    <x v="1226"/>
    <n v="1618"/>
    <n v="1618"/>
    <n v="0"/>
    <n v="0"/>
    <n v="1618"/>
    <n v="1618"/>
  </r>
  <r>
    <m/>
    <m/>
    <x v="882"/>
    <x v="882"/>
    <n v="1612"/>
    <n v="1612"/>
    <n v="0"/>
    <n v="0"/>
    <n v="1612"/>
    <n v="1612"/>
  </r>
  <r>
    <m/>
    <m/>
    <x v="883"/>
    <x v="883"/>
    <n v="1635"/>
    <n v="1635"/>
    <n v="0"/>
    <n v="0"/>
    <n v="1635"/>
    <n v="1635"/>
  </r>
  <r>
    <m/>
    <m/>
    <x v="884"/>
    <x v="884"/>
    <n v="1612"/>
    <n v="1612"/>
    <n v="0"/>
    <n v="0"/>
    <n v="1612"/>
    <n v="1612"/>
  </r>
  <r>
    <m/>
    <m/>
    <x v="1229"/>
    <x v="1227"/>
    <n v="74"/>
    <n v="74"/>
    <n v="0"/>
    <n v="0"/>
    <n v="74"/>
    <n v="74"/>
  </r>
  <r>
    <m/>
    <m/>
    <x v="1230"/>
    <x v="1228"/>
    <n v="1010"/>
    <n v="1010"/>
    <n v="13"/>
    <n v="13"/>
    <n v="1023"/>
    <n v="1023"/>
  </r>
  <r>
    <m/>
    <m/>
    <x v="1231"/>
    <x v="1229"/>
    <n v="323"/>
    <n v="323"/>
    <n v="0"/>
    <n v="0"/>
    <n v="323"/>
    <n v="323"/>
  </r>
  <r>
    <m/>
    <m/>
    <x v="1232"/>
    <x v="1230"/>
    <n v="1393"/>
    <n v="1393"/>
    <n v="13"/>
    <n v="13"/>
    <n v="1406"/>
    <n v="1406"/>
  </r>
  <r>
    <m/>
    <m/>
    <x v="1233"/>
    <x v="1231"/>
    <n v="1602"/>
    <n v="1602"/>
    <n v="24"/>
    <n v="24"/>
    <n v="1626"/>
    <n v="1626"/>
  </r>
  <r>
    <m/>
    <m/>
    <x v="1234"/>
    <x v="1232"/>
    <n v="1705"/>
    <n v="1705"/>
    <n v="7"/>
    <n v="7"/>
    <n v="1712"/>
    <n v="1712"/>
  </r>
  <r>
    <m/>
    <m/>
    <x v="1235"/>
    <x v="1233"/>
    <n v="1911"/>
    <n v="1911"/>
    <n v="12"/>
    <n v="12"/>
    <n v="1923"/>
    <n v="1923"/>
  </r>
  <r>
    <m/>
    <m/>
    <x v="1236"/>
    <x v="1234"/>
    <n v="302"/>
    <n v="302"/>
    <n v="0"/>
    <n v="0"/>
    <n v="302"/>
    <n v="302"/>
  </r>
  <r>
    <m/>
    <m/>
    <x v="1237"/>
    <x v="1235"/>
    <n v="844"/>
    <n v="844"/>
    <n v="7"/>
    <n v="7"/>
    <n v="851"/>
    <n v="851"/>
  </r>
  <r>
    <m/>
    <m/>
    <x v="1238"/>
    <x v="1236"/>
    <n v="3"/>
    <n v="3"/>
    <n v="0"/>
    <n v="0"/>
    <n v="3"/>
    <n v="3"/>
  </r>
  <r>
    <m/>
    <m/>
    <x v="1239"/>
    <x v="1237"/>
    <n v="31"/>
    <n v="31"/>
    <n v="0"/>
    <n v="0"/>
    <n v="31"/>
    <n v="31"/>
  </r>
  <r>
    <m/>
    <m/>
    <x v="1240"/>
    <x v="1238"/>
    <n v="4"/>
    <n v="4"/>
    <n v="0"/>
    <n v="0"/>
    <n v="4"/>
    <n v="4"/>
  </r>
  <r>
    <m/>
    <m/>
    <x v="1241"/>
    <x v="1239"/>
    <n v="113"/>
    <n v="113"/>
    <n v="2"/>
    <n v="2"/>
    <n v="115"/>
    <n v="115"/>
  </r>
  <r>
    <m/>
    <m/>
    <x v="1242"/>
    <x v="1240"/>
    <n v="465"/>
    <n v="465"/>
    <n v="0"/>
    <n v="0"/>
    <n v="465"/>
    <n v="465"/>
  </r>
  <r>
    <m/>
    <m/>
    <x v="1243"/>
    <x v="1241"/>
    <n v="1031"/>
    <n v="1031"/>
    <n v="16"/>
    <n v="16"/>
    <n v="1047"/>
    <n v="1047"/>
  </r>
  <r>
    <m/>
    <m/>
    <x v="1244"/>
    <x v="1242"/>
    <n v="32"/>
    <n v="32"/>
    <n v="0"/>
    <n v="0"/>
    <n v="32"/>
    <n v="32"/>
  </r>
  <r>
    <m/>
    <m/>
    <x v="1245"/>
    <x v="1243"/>
    <n v="1"/>
    <n v="1"/>
    <n v="0"/>
    <n v="0"/>
    <n v="1"/>
    <n v="1"/>
  </r>
  <r>
    <m/>
    <m/>
    <x v="965"/>
    <x v="964"/>
    <n v="2"/>
    <n v="2"/>
    <n v="0"/>
    <n v="0"/>
    <n v="2"/>
    <n v="2"/>
  </r>
  <r>
    <m/>
    <m/>
    <x v="625"/>
    <x v="626"/>
    <n v="0"/>
    <n v="0"/>
    <n v="2"/>
    <n v="2"/>
    <n v="2"/>
    <n v="2"/>
  </r>
  <r>
    <m/>
    <m/>
    <x v="1246"/>
    <x v="1244"/>
    <n v="0"/>
    <n v="0"/>
    <n v="2"/>
    <n v="2"/>
    <n v="2"/>
    <n v="2"/>
  </r>
  <r>
    <m/>
    <m/>
    <x v="906"/>
    <x v="682"/>
    <n v="0"/>
    <n v="0"/>
    <n v="220"/>
    <n v="220"/>
    <n v="220"/>
    <n v="220"/>
  </r>
  <r>
    <m/>
    <m/>
    <x v="644"/>
    <x v="644"/>
    <n v="0"/>
    <n v="0"/>
    <n v="192"/>
    <n v="192"/>
    <n v="192"/>
    <n v="192"/>
  </r>
  <r>
    <m/>
    <m/>
    <x v="1247"/>
    <x v="1245"/>
    <n v="0"/>
    <n v="0"/>
    <n v="1"/>
    <n v="1"/>
    <n v="1"/>
    <n v="1"/>
  </r>
  <r>
    <m/>
    <m/>
    <x v="1248"/>
    <x v="1246"/>
    <n v="0"/>
    <n v="0"/>
    <n v="1"/>
    <n v="1"/>
    <n v="1"/>
    <n v="1"/>
  </r>
  <r>
    <m/>
    <m/>
    <x v="650"/>
    <x v="650"/>
    <n v="0"/>
    <n v="0"/>
    <n v="105"/>
    <n v="105"/>
    <n v="105"/>
    <n v="105"/>
  </r>
  <r>
    <m/>
    <m/>
    <x v="816"/>
    <x v="816"/>
    <n v="0"/>
    <n v="0"/>
    <n v="60"/>
    <n v="60"/>
    <n v="60"/>
    <n v="60"/>
  </r>
  <r>
    <m/>
    <m/>
    <x v="1249"/>
    <x v="1247"/>
    <n v="1"/>
    <n v="1"/>
    <n v="0"/>
    <n v="0"/>
    <n v="1"/>
    <n v="1"/>
  </r>
  <r>
    <m/>
    <m/>
    <x v="962"/>
    <x v="961"/>
    <n v="0"/>
    <n v="0"/>
    <n v="1"/>
    <n v="1"/>
    <n v="1"/>
    <n v="1"/>
  </r>
  <r>
    <m/>
    <m/>
    <x v="1037"/>
    <x v="1036"/>
    <n v="0"/>
    <n v="0"/>
    <n v="2"/>
    <n v="2"/>
    <n v="2"/>
    <n v="2"/>
  </r>
  <r>
    <m/>
    <m/>
    <x v="921"/>
    <x v="920"/>
    <n v="0"/>
    <n v="0"/>
    <n v="3"/>
    <n v="3"/>
    <n v="3"/>
    <n v="3"/>
  </r>
  <r>
    <m/>
    <m/>
    <x v="922"/>
    <x v="921"/>
    <n v="0"/>
    <n v="0"/>
    <n v="82"/>
    <n v="82"/>
    <n v="82"/>
    <n v="82"/>
  </r>
  <r>
    <m/>
    <m/>
    <x v="1250"/>
    <x v="1248"/>
    <n v="0"/>
    <n v="0"/>
    <n v="6"/>
    <n v="6"/>
    <n v="6"/>
    <n v="6"/>
  </r>
  <r>
    <m/>
    <m/>
    <x v="662"/>
    <x v="662"/>
    <n v="0"/>
    <n v="0"/>
    <n v="3"/>
    <n v="3"/>
    <n v="3"/>
    <n v="3"/>
  </r>
  <r>
    <m/>
    <m/>
    <x v="1251"/>
    <x v="1249"/>
    <n v="0"/>
    <n v="0"/>
    <n v="5"/>
    <n v="5"/>
    <n v="5"/>
    <n v="5"/>
  </r>
  <r>
    <m/>
    <m/>
    <x v="1252"/>
    <x v="1250"/>
    <n v="0"/>
    <n v="0"/>
    <n v="1"/>
    <n v="1"/>
    <n v="1"/>
    <n v="1"/>
  </r>
  <r>
    <m/>
    <m/>
    <x v="856"/>
    <x v="856"/>
    <n v="0"/>
    <n v="0"/>
    <n v="1"/>
    <n v="1"/>
    <n v="1"/>
    <n v="1"/>
  </r>
  <r>
    <m/>
    <m/>
    <x v="1253"/>
    <x v="1251"/>
    <n v="1"/>
    <n v="1"/>
    <n v="0"/>
    <n v="0"/>
    <n v="1"/>
    <n v="1"/>
  </r>
  <r>
    <m/>
    <m/>
    <x v="1254"/>
    <x v="1252"/>
    <n v="0"/>
    <n v="0"/>
    <n v="1"/>
    <n v="1"/>
    <n v="1"/>
    <n v="1"/>
  </r>
  <r>
    <m/>
    <m/>
    <x v="1053"/>
    <x v="1052"/>
    <n v="0"/>
    <n v="0"/>
    <n v="1"/>
    <n v="1"/>
    <n v="1"/>
    <n v="1"/>
  </r>
  <r>
    <m/>
    <m/>
    <x v="968"/>
    <x v="967"/>
    <n v="0"/>
    <n v="0"/>
    <n v="2"/>
    <n v="2"/>
    <n v="2"/>
    <n v="2"/>
  </r>
  <r>
    <m/>
    <m/>
    <x v="0"/>
    <x v="0"/>
    <m/>
    <m/>
    <m/>
    <m/>
    <m/>
    <m/>
  </r>
  <r>
    <s v="BOLNICA ZA GINEKOLOGIJU I AKUŠERSTVO"/>
    <m/>
    <x v="0"/>
    <x v="0"/>
    <m/>
    <m/>
    <m/>
    <m/>
    <m/>
    <m/>
  </r>
  <r>
    <m/>
    <m/>
    <x v="19"/>
    <x v="20"/>
    <n v="0"/>
    <n v="0"/>
    <n v="1"/>
    <n v="1"/>
    <n v="1"/>
    <n v="1"/>
  </r>
  <r>
    <m/>
    <m/>
    <x v="1255"/>
    <x v="1253"/>
    <n v="0"/>
    <n v="0"/>
    <n v="1"/>
    <n v="1"/>
    <n v="1"/>
    <n v="1"/>
  </r>
  <r>
    <m/>
    <m/>
    <x v="753"/>
    <x v="753"/>
    <n v="0"/>
    <n v="0"/>
    <n v="849"/>
    <n v="849"/>
    <n v="849"/>
    <n v="849"/>
  </r>
  <r>
    <m/>
    <m/>
    <x v="624"/>
    <x v="625"/>
    <n v="0"/>
    <n v="0"/>
    <n v="372"/>
    <n v="372"/>
    <n v="372"/>
    <n v="372"/>
  </r>
  <r>
    <m/>
    <m/>
    <x v="1256"/>
    <x v="1126"/>
    <n v="2187"/>
    <n v="2187"/>
    <n v="242"/>
    <n v="242"/>
    <n v="2429"/>
    <n v="2429"/>
  </r>
  <r>
    <m/>
    <m/>
    <x v="1257"/>
    <x v="1254"/>
    <n v="3"/>
    <n v="3"/>
    <n v="0"/>
    <n v="0"/>
    <n v="3"/>
    <n v="3"/>
  </r>
  <r>
    <m/>
    <m/>
    <x v="627"/>
    <x v="628"/>
    <n v="63"/>
    <n v="63"/>
    <n v="4208"/>
    <n v="4208"/>
    <n v="4271"/>
    <n v="4271"/>
  </r>
  <r>
    <m/>
    <m/>
    <x v="1258"/>
    <x v="1255"/>
    <n v="0"/>
    <n v="0"/>
    <n v="5"/>
    <n v="5"/>
    <n v="5"/>
    <n v="5"/>
  </r>
  <r>
    <m/>
    <m/>
    <x v="1259"/>
    <x v="1256"/>
    <n v="6639"/>
    <n v="6639"/>
    <n v="2771"/>
    <n v="2771"/>
    <n v="9410"/>
    <n v="9410"/>
  </r>
  <r>
    <m/>
    <m/>
    <x v="1260"/>
    <x v="1257"/>
    <n v="0"/>
    <n v="0"/>
    <n v="90"/>
    <n v="90"/>
    <n v="90"/>
    <n v="90"/>
  </r>
  <r>
    <m/>
    <m/>
    <x v="1261"/>
    <x v="1258"/>
    <n v="0"/>
    <n v="0"/>
    <n v="33"/>
    <n v="33"/>
    <n v="33"/>
    <n v="33"/>
  </r>
  <r>
    <m/>
    <m/>
    <x v="1262"/>
    <x v="1259"/>
    <n v="0"/>
    <n v="0"/>
    <n v="2"/>
    <n v="2"/>
    <n v="2"/>
    <n v="2"/>
  </r>
  <r>
    <m/>
    <m/>
    <x v="1263"/>
    <x v="1260"/>
    <n v="0"/>
    <n v="0"/>
    <n v="1"/>
    <n v="1"/>
    <n v="1"/>
    <n v="1"/>
  </r>
  <r>
    <m/>
    <m/>
    <x v="1264"/>
    <x v="1261"/>
    <n v="0"/>
    <n v="0"/>
    <n v="12"/>
    <n v="12"/>
    <n v="12"/>
    <n v="12"/>
  </r>
  <r>
    <m/>
    <m/>
    <x v="1265"/>
    <x v="1262"/>
    <n v="0"/>
    <n v="0"/>
    <n v="40"/>
    <n v="40"/>
    <n v="40"/>
    <n v="40"/>
  </r>
  <r>
    <m/>
    <m/>
    <x v="1141"/>
    <x v="1139"/>
    <n v="3"/>
    <n v="3"/>
    <n v="1556"/>
    <n v="1556"/>
    <n v="1559"/>
    <n v="1559"/>
  </r>
  <r>
    <m/>
    <m/>
    <x v="630"/>
    <x v="631"/>
    <n v="591"/>
    <n v="591"/>
    <n v="1335"/>
    <n v="1335"/>
    <n v="1926"/>
    <n v="1926"/>
  </r>
  <r>
    <m/>
    <m/>
    <x v="966"/>
    <x v="965"/>
    <n v="0"/>
    <n v="0"/>
    <n v="338"/>
    <n v="338"/>
    <n v="338"/>
    <n v="338"/>
  </r>
  <r>
    <m/>
    <m/>
    <x v="971"/>
    <x v="970"/>
    <n v="0"/>
    <n v="0"/>
    <n v="1"/>
    <n v="1"/>
    <n v="1"/>
    <n v="1"/>
  </r>
  <r>
    <m/>
    <m/>
    <x v="64"/>
    <x v="65"/>
    <n v="0"/>
    <n v="0"/>
    <n v="5"/>
    <n v="5"/>
    <n v="5"/>
    <n v="5"/>
  </r>
  <r>
    <m/>
    <m/>
    <x v="400"/>
    <x v="401"/>
    <n v="0"/>
    <n v="0"/>
    <n v="8"/>
    <n v="8"/>
    <n v="8"/>
    <n v="8"/>
  </r>
  <r>
    <m/>
    <m/>
    <x v="8"/>
    <x v="9"/>
    <n v="0"/>
    <n v="0"/>
    <n v="1648"/>
    <n v="1648"/>
    <n v="1648"/>
    <n v="1648"/>
  </r>
  <r>
    <m/>
    <m/>
    <x v="1266"/>
    <x v="1263"/>
    <n v="7"/>
    <n v="7"/>
    <n v="11"/>
    <n v="11"/>
    <n v="18"/>
    <n v="18"/>
  </r>
  <r>
    <m/>
    <m/>
    <x v="1267"/>
    <x v="1264"/>
    <n v="1"/>
    <n v="1"/>
    <n v="22"/>
    <n v="22"/>
    <n v="23"/>
    <n v="23"/>
  </r>
  <r>
    <m/>
    <m/>
    <x v="1268"/>
    <x v="1265"/>
    <n v="0"/>
    <n v="0"/>
    <n v="3"/>
    <n v="3"/>
    <n v="3"/>
    <n v="3"/>
  </r>
  <r>
    <m/>
    <m/>
    <x v="1269"/>
    <x v="1266"/>
    <n v="0"/>
    <n v="0"/>
    <n v="18"/>
    <n v="18"/>
    <n v="18"/>
    <n v="18"/>
  </r>
  <r>
    <m/>
    <m/>
    <x v="1270"/>
    <x v="1267"/>
    <n v="0"/>
    <n v="0"/>
    <n v="7"/>
    <n v="7"/>
    <n v="7"/>
    <n v="7"/>
  </r>
  <r>
    <m/>
    <m/>
    <x v="1271"/>
    <x v="1268"/>
    <n v="0"/>
    <n v="0"/>
    <n v="4"/>
    <n v="4"/>
    <n v="4"/>
    <n v="4"/>
  </r>
  <r>
    <m/>
    <m/>
    <x v="1272"/>
    <x v="1269"/>
    <n v="1"/>
    <n v="1"/>
    <n v="2"/>
    <n v="2"/>
    <n v="3"/>
    <n v="3"/>
  </r>
  <r>
    <m/>
    <m/>
    <x v="1273"/>
    <x v="1270"/>
    <n v="1"/>
    <n v="1"/>
    <n v="4"/>
    <n v="4"/>
    <n v="5"/>
    <n v="5"/>
  </r>
  <r>
    <m/>
    <m/>
    <x v="1274"/>
    <x v="1271"/>
    <n v="3"/>
    <n v="3"/>
    <n v="173"/>
    <n v="173"/>
    <n v="176"/>
    <n v="176"/>
  </r>
  <r>
    <m/>
    <m/>
    <x v="1275"/>
    <x v="1272"/>
    <n v="1"/>
    <n v="1"/>
    <n v="125"/>
    <n v="125"/>
    <n v="126"/>
    <n v="126"/>
  </r>
  <r>
    <m/>
    <m/>
    <x v="1276"/>
    <x v="1273"/>
    <n v="863"/>
    <n v="863"/>
    <n v="0"/>
    <n v="0"/>
    <n v="863"/>
    <n v="863"/>
  </r>
  <r>
    <m/>
    <m/>
    <x v="1277"/>
    <x v="1274"/>
    <n v="0"/>
    <n v="0"/>
    <n v="5"/>
    <n v="5"/>
    <n v="5"/>
    <n v="5"/>
  </r>
  <r>
    <m/>
    <m/>
    <x v="1278"/>
    <x v="1275"/>
    <n v="0"/>
    <n v="0"/>
    <n v="21"/>
    <n v="21"/>
    <n v="21"/>
    <n v="21"/>
  </r>
  <r>
    <m/>
    <m/>
    <x v="1279"/>
    <x v="1276"/>
    <n v="2"/>
    <n v="2"/>
    <n v="716"/>
    <n v="716"/>
    <n v="718"/>
    <n v="718"/>
  </r>
  <r>
    <m/>
    <m/>
    <x v="1280"/>
    <x v="1277"/>
    <n v="0"/>
    <n v="0"/>
    <n v="101"/>
    <n v="101"/>
    <n v="101"/>
    <n v="101"/>
  </r>
  <r>
    <m/>
    <m/>
    <x v="1281"/>
    <x v="1278"/>
    <n v="0"/>
    <n v="0"/>
    <n v="34"/>
    <n v="34"/>
    <n v="34"/>
    <n v="34"/>
  </r>
  <r>
    <m/>
    <m/>
    <x v="1282"/>
    <x v="1279"/>
    <n v="0"/>
    <n v="0"/>
    <n v="233"/>
    <n v="233"/>
    <n v="233"/>
    <n v="233"/>
  </r>
  <r>
    <m/>
    <m/>
    <x v="1283"/>
    <x v="1280"/>
    <n v="0"/>
    <n v="0"/>
    <n v="43"/>
    <n v="43"/>
    <n v="43"/>
    <n v="43"/>
  </r>
  <r>
    <m/>
    <m/>
    <x v="1284"/>
    <x v="1281"/>
    <n v="0"/>
    <n v="0"/>
    <n v="628"/>
    <n v="628"/>
    <n v="628"/>
    <n v="628"/>
  </r>
  <r>
    <m/>
    <m/>
    <x v="631"/>
    <x v="632"/>
    <n v="4"/>
    <n v="4"/>
    <n v="1777"/>
    <n v="1777"/>
    <n v="1781"/>
    <n v="1781"/>
  </r>
  <r>
    <m/>
    <m/>
    <x v="1285"/>
    <x v="1282"/>
    <n v="14"/>
    <n v="14"/>
    <n v="0"/>
    <n v="0"/>
    <n v="14"/>
    <n v="14"/>
  </r>
  <r>
    <m/>
    <m/>
    <x v="1286"/>
    <x v="1283"/>
    <n v="381"/>
    <n v="381"/>
    <n v="1"/>
    <n v="1"/>
    <n v="382"/>
    <n v="382"/>
  </r>
  <r>
    <m/>
    <m/>
    <x v="1287"/>
    <x v="1284"/>
    <n v="906"/>
    <n v="906"/>
    <n v="56"/>
    <n v="56"/>
    <n v="962"/>
    <n v="962"/>
  </r>
  <r>
    <m/>
    <m/>
    <x v="1288"/>
    <x v="1285"/>
    <n v="737"/>
    <n v="737"/>
    <n v="888"/>
    <n v="888"/>
    <n v="1625"/>
    <n v="1625"/>
  </r>
  <r>
    <m/>
    <m/>
    <x v="1289"/>
    <x v="1286"/>
    <n v="6059"/>
    <n v="6059"/>
    <n v="204"/>
    <n v="204"/>
    <n v="6263"/>
    <n v="6263"/>
  </r>
  <r>
    <m/>
    <m/>
    <x v="1290"/>
    <x v="1287"/>
    <n v="0"/>
    <n v="0"/>
    <n v="389"/>
    <n v="389"/>
    <n v="389"/>
    <n v="389"/>
  </r>
  <r>
    <m/>
    <m/>
    <x v="1291"/>
    <x v="1288"/>
    <n v="5218"/>
    <n v="5218"/>
    <n v="464"/>
    <n v="464"/>
    <n v="5682"/>
    <n v="5682"/>
  </r>
  <r>
    <m/>
    <m/>
    <x v="1292"/>
    <x v="1289"/>
    <n v="0"/>
    <n v="0"/>
    <n v="25"/>
    <n v="25"/>
    <n v="25"/>
    <n v="25"/>
  </r>
  <r>
    <m/>
    <m/>
    <x v="642"/>
    <x v="642"/>
    <n v="47"/>
    <n v="47"/>
    <n v="3551"/>
    <n v="3551"/>
    <n v="3598"/>
    <n v="3598"/>
  </r>
  <r>
    <m/>
    <m/>
    <x v="1293"/>
    <x v="1290"/>
    <n v="0"/>
    <n v="0"/>
    <n v="1"/>
    <n v="1"/>
    <n v="1"/>
    <n v="1"/>
  </r>
  <r>
    <m/>
    <m/>
    <x v="1294"/>
    <x v="1291"/>
    <n v="0"/>
    <n v="0"/>
    <n v="13"/>
    <n v="13"/>
    <n v="13"/>
    <n v="13"/>
  </r>
  <r>
    <m/>
    <m/>
    <x v="1295"/>
    <x v="1292"/>
    <n v="0"/>
    <n v="0"/>
    <n v="2"/>
    <n v="2"/>
    <n v="2"/>
    <n v="2"/>
  </r>
  <r>
    <m/>
    <m/>
    <x v="1296"/>
    <x v="1293"/>
    <n v="0"/>
    <n v="0"/>
    <n v="15"/>
    <n v="15"/>
    <n v="15"/>
    <n v="15"/>
  </r>
  <r>
    <m/>
    <m/>
    <x v="1297"/>
    <x v="1294"/>
    <n v="0"/>
    <n v="0"/>
    <n v="12"/>
    <n v="12"/>
    <n v="12"/>
    <n v="12"/>
  </r>
  <r>
    <m/>
    <m/>
    <x v="1298"/>
    <x v="1295"/>
    <n v="0"/>
    <n v="0"/>
    <n v="113"/>
    <n v="113"/>
    <n v="113"/>
    <n v="113"/>
  </r>
  <r>
    <m/>
    <m/>
    <x v="1299"/>
    <x v="1296"/>
    <n v="0"/>
    <n v="0"/>
    <n v="249"/>
    <n v="249"/>
    <n v="249"/>
    <n v="249"/>
  </r>
  <r>
    <m/>
    <m/>
    <x v="1300"/>
    <x v="1297"/>
    <n v="0"/>
    <n v="0"/>
    <n v="8"/>
    <n v="8"/>
    <n v="8"/>
    <n v="8"/>
  </r>
  <r>
    <m/>
    <m/>
    <x v="1301"/>
    <x v="1298"/>
    <n v="0"/>
    <n v="0"/>
    <n v="820"/>
    <n v="820"/>
    <n v="820"/>
    <n v="820"/>
  </r>
  <r>
    <m/>
    <m/>
    <x v="1302"/>
    <x v="1299"/>
    <n v="0"/>
    <n v="0"/>
    <n v="977"/>
    <n v="977"/>
    <n v="977"/>
    <n v="977"/>
  </r>
  <r>
    <m/>
    <m/>
    <x v="1303"/>
    <x v="1300"/>
    <n v="0"/>
    <n v="0"/>
    <n v="17"/>
    <n v="17"/>
    <n v="17"/>
    <n v="17"/>
  </r>
  <r>
    <m/>
    <m/>
    <x v="1304"/>
    <x v="1301"/>
    <n v="0"/>
    <n v="0"/>
    <n v="1"/>
    <n v="1"/>
    <n v="1"/>
    <n v="1"/>
  </r>
  <r>
    <m/>
    <m/>
    <x v="1305"/>
    <x v="1302"/>
    <n v="0"/>
    <n v="0"/>
    <n v="2"/>
    <n v="2"/>
    <n v="2"/>
    <n v="2"/>
  </r>
  <r>
    <m/>
    <m/>
    <x v="1306"/>
    <x v="1303"/>
    <n v="0"/>
    <n v="0"/>
    <n v="33"/>
    <n v="33"/>
    <n v="33"/>
    <n v="33"/>
  </r>
  <r>
    <m/>
    <m/>
    <x v="1307"/>
    <x v="1304"/>
    <n v="0"/>
    <n v="0"/>
    <n v="1"/>
    <n v="1"/>
    <n v="1"/>
    <n v="1"/>
  </r>
  <r>
    <m/>
    <m/>
    <x v="1308"/>
    <x v="1305"/>
    <n v="0"/>
    <n v="0"/>
    <n v="156"/>
    <n v="156"/>
    <n v="156"/>
    <n v="156"/>
  </r>
  <r>
    <m/>
    <m/>
    <x v="1309"/>
    <x v="1306"/>
    <n v="0"/>
    <n v="0"/>
    <n v="234"/>
    <n v="234"/>
    <n v="234"/>
    <n v="234"/>
  </r>
  <r>
    <m/>
    <m/>
    <x v="1310"/>
    <x v="1307"/>
    <n v="0"/>
    <n v="0"/>
    <n v="162"/>
    <n v="162"/>
    <n v="162"/>
    <n v="162"/>
  </r>
  <r>
    <m/>
    <m/>
    <x v="645"/>
    <x v="645"/>
    <n v="0"/>
    <n v="0"/>
    <n v="851"/>
    <n v="851"/>
    <n v="851"/>
    <n v="851"/>
  </r>
  <r>
    <m/>
    <m/>
    <x v="1311"/>
    <x v="1308"/>
    <n v="0"/>
    <n v="0"/>
    <n v="12"/>
    <n v="12"/>
    <n v="12"/>
    <n v="12"/>
  </r>
  <r>
    <m/>
    <m/>
    <x v="744"/>
    <x v="744"/>
    <n v="0"/>
    <n v="0"/>
    <n v="1850"/>
    <n v="1850"/>
    <n v="1850"/>
    <n v="1850"/>
  </r>
  <r>
    <m/>
    <m/>
    <x v="1312"/>
    <x v="1309"/>
    <n v="0"/>
    <n v="0"/>
    <n v="55"/>
    <n v="55"/>
    <n v="55"/>
    <n v="55"/>
  </r>
  <r>
    <m/>
    <m/>
    <x v="1313"/>
    <x v="1310"/>
    <n v="71"/>
    <n v="71"/>
    <n v="0"/>
    <n v="0"/>
    <n v="71"/>
    <n v="71"/>
  </r>
  <r>
    <m/>
    <m/>
    <x v="1314"/>
    <x v="1311"/>
    <n v="81"/>
    <n v="81"/>
    <n v="0"/>
    <n v="0"/>
    <n v="81"/>
    <n v="81"/>
  </r>
  <r>
    <m/>
    <m/>
    <x v="1315"/>
    <x v="1312"/>
    <n v="0"/>
    <n v="0"/>
    <n v="53"/>
    <n v="53"/>
    <n v="53"/>
    <n v="53"/>
  </r>
  <r>
    <m/>
    <m/>
    <x v="1316"/>
    <x v="1313"/>
    <n v="66"/>
    <n v="66"/>
    <n v="0"/>
    <n v="0"/>
    <n v="66"/>
    <n v="66"/>
  </r>
  <r>
    <m/>
    <m/>
    <x v="1317"/>
    <x v="1314"/>
    <n v="774"/>
    <n v="774"/>
    <n v="0"/>
    <n v="0"/>
    <n v="774"/>
    <n v="774"/>
  </r>
  <r>
    <m/>
    <m/>
    <x v="996"/>
    <x v="995"/>
    <n v="0"/>
    <n v="0"/>
    <n v="50"/>
    <n v="50"/>
    <n v="50"/>
    <n v="50"/>
  </r>
  <r>
    <m/>
    <m/>
    <x v="1318"/>
    <x v="1315"/>
    <n v="0"/>
    <n v="0"/>
    <n v="60"/>
    <n v="60"/>
    <n v="60"/>
    <n v="60"/>
  </r>
  <r>
    <m/>
    <m/>
    <x v="746"/>
    <x v="746"/>
    <n v="0"/>
    <n v="0"/>
    <n v="5"/>
    <n v="5"/>
    <n v="5"/>
    <n v="5"/>
  </r>
  <r>
    <m/>
    <m/>
    <x v="1038"/>
    <x v="1037"/>
    <n v="164"/>
    <n v="164"/>
    <n v="16"/>
    <n v="16"/>
    <n v="180"/>
    <n v="180"/>
  </r>
  <r>
    <m/>
    <m/>
    <x v="998"/>
    <x v="997"/>
    <n v="0"/>
    <n v="0"/>
    <n v="3644"/>
    <n v="3644"/>
    <n v="3644"/>
    <n v="3644"/>
  </r>
  <r>
    <m/>
    <m/>
    <x v="650"/>
    <x v="650"/>
    <n v="0"/>
    <n v="0"/>
    <n v="849"/>
    <n v="849"/>
    <n v="849"/>
    <n v="849"/>
  </r>
  <r>
    <m/>
    <m/>
    <x v="748"/>
    <x v="748"/>
    <n v="0"/>
    <n v="0"/>
    <n v="1022"/>
    <n v="1022"/>
    <n v="1022"/>
    <n v="1022"/>
  </r>
  <r>
    <m/>
    <m/>
    <x v="816"/>
    <x v="816"/>
    <n v="0"/>
    <n v="0"/>
    <n v="849"/>
    <n v="849"/>
    <n v="849"/>
    <n v="849"/>
  </r>
  <r>
    <m/>
    <m/>
    <x v="685"/>
    <x v="685"/>
    <n v="0"/>
    <n v="0"/>
    <n v="849"/>
    <n v="849"/>
    <n v="849"/>
    <n v="849"/>
  </r>
  <r>
    <m/>
    <m/>
    <x v="818"/>
    <x v="818"/>
    <n v="0"/>
    <n v="0"/>
    <n v="849"/>
    <n v="849"/>
    <n v="849"/>
    <n v="849"/>
  </r>
  <r>
    <m/>
    <m/>
    <x v="655"/>
    <x v="655"/>
    <n v="0"/>
    <n v="0"/>
    <n v="826"/>
    <n v="826"/>
    <n v="826"/>
    <n v="826"/>
  </r>
  <r>
    <m/>
    <m/>
    <x v="656"/>
    <x v="656"/>
    <n v="0"/>
    <n v="0"/>
    <n v="4070"/>
    <n v="4070"/>
    <n v="4070"/>
    <n v="4070"/>
  </r>
  <r>
    <m/>
    <m/>
    <x v="662"/>
    <x v="662"/>
    <n v="0"/>
    <n v="0"/>
    <n v="20"/>
    <n v="20"/>
    <n v="20"/>
    <n v="20"/>
  </r>
  <r>
    <m/>
    <m/>
    <x v="663"/>
    <x v="663"/>
    <n v="0"/>
    <n v="0"/>
    <n v="12432"/>
    <n v="12432"/>
    <n v="12432"/>
    <n v="12432"/>
  </r>
  <r>
    <m/>
    <m/>
    <x v="666"/>
    <x v="666"/>
    <n v="0"/>
    <n v="0"/>
    <n v="5055"/>
    <n v="5055"/>
    <n v="5055"/>
    <n v="5055"/>
  </r>
  <r>
    <m/>
    <m/>
    <x v="669"/>
    <x v="669"/>
    <n v="0"/>
    <n v="0"/>
    <n v="1416"/>
    <n v="1416"/>
    <n v="1416"/>
    <n v="1416"/>
  </r>
  <r>
    <m/>
    <m/>
    <x v="940"/>
    <x v="939"/>
    <n v="0"/>
    <n v="0"/>
    <n v="202"/>
    <n v="202"/>
    <n v="202"/>
    <n v="202"/>
  </r>
  <r>
    <m/>
    <m/>
    <x v="672"/>
    <x v="672"/>
    <n v="0"/>
    <n v="0"/>
    <n v="64"/>
    <n v="64"/>
    <n v="64"/>
    <n v="64"/>
  </r>
  <r>
    <m/>
    <m/>
    <x v="1319"/>
    <x v="1316"/>
    <n v="774"/>
    <n v="774"/>
    <n v="0"/>
    <n v="0"/>
    <n v="774"/>
    <n v="774"/>
  </r>
  <r>
    <m/>
    <m/>
    <x v="1320"/>
    <x v="1317"/>
    <n v="0"/>
    <n v="0"/>
    <n v="1"/>
    <n v="1"/>
    <n v="1"/>
    <n v="1"/>
  </r>
  <r>
    <m/>
    <m/>
    <x v="751"/>
    <x v="751"/>
    <n v="0"/>
    <n v="0"/>
    <n v="4"/>
    <n v="4"/>
    <n v="4"/>
    <n v="4"/>
  </r>
  <r>
    <m/>
    <m/>
    <x v="973"/>
    <x v="972"/>
    <n v="1"/>
    <n v="1"/>
    <n v="0"/>
    <n v="0"/>
    <n v="1"/>
    <n v="1"/>
  </r>
  <r>
    <m/>
    <m/>
    <x v="1321"/>
    <x v="1318"/>
    <n v="0"/>
    <n v="0"/>
    <n v="1"/>
    <n v="1"/>
    <n v="1"/>
    <n v="1"/>
  </r>
  <r>
    <m/>
    <m/>
    <x v="1322"/>
    <x v="1319"/>
    <n v="0"/>
    <n v="0"/>
    <n v="1"/>
    <n v="1"/>
    <n v="1"/>
    <n v="1"/>
  </r>
  <r>
    <m/>
    <m/>
    <x v="1323"/>
    <x v="1320"/>
    <n v="1"/>
    <n v="1"/>
    <n v="0"/>
    <n v="0"/>
    <n v="1"/>
    <n v="1"/>
  </r>
  <r>
    <m/>
    <m/>
    <x v="965"/>
    <x v="964"/>
    <n v="0"/>
    <n v="0"/>
    <n v="1"/>
    <n v="1"/>
    <n v="1"/>
    <n v="1"/>
  </r>
  <r>
    <m/>
    <m/>
    <x v="661"/>
    <x v="661"/>
    <n v="0"/>
    <n v="0"/>
    <n v="1"/>
    <n v="1"/>
    <n v="1"/>
    <n v="1"/>
  </r>
  <r>
    <m/>
    <m/>
    <x v="1324"/>
    <x v="1321"/>
    <n v="0"/>
    <n v="0"/>
    <n v="2"/>
    <n v="2"/>
    <n v="2"/>
    <n v="2"/>
  </r>
  <r>
    <s v="Odeljenje neonatologija "/>
    <m/>
    <x v="0"/>
    <x v="0"/>
    <m/>
    <m/>
    <m/>
    <m/>
    <m/>
    <m/>
  </r>
  <r>
    <m/>
    <m/>
    <x v="1137"/>
    <x v="1135"/>
    <n v="52"/>
    <n v="52"/>
    <n v="1394"/>
    <n v="1394"/>
    <n v="1446"/>
    <n v="1446"/>
  </r>
  <r>
    <m/>
    <m/>
    <x v="1256"/>
    <x v="1126"/>
    <n v="0"/>
    <n v="0"/>
    <n v="716"/>
    <n v="716"/>
    <n v="716"/>
    <n v="716"/>
  </r>
  <r>
    <m/>
    <m/>
    <x v="1325"/>
    <x v="1322"/>
    <n v="0"/>
    <n v="0"/>
    <n v="208"/>
    <n v="208"/>
    <n v="208"/>
    <n v="208"/>
  </r>
  <r>
    <m/>
    <m/>
    <x v="1326"/>
    <x v="1323"/>
    <n v="0"/>
    <n v="0"/>
    <n v="65"/>
    <n v="65"/>
    <n v="65"/>
    <n v="65"/>
  </r>
  <r>
    <m/>
    <m/>
    <x v="1327"/>
    <x v="1324"/>
    <n v="0"/>
    <n v="0"/>
    <n v="6"/>
    <n v="6"/>
    <n v="6"/>
    <n v="6"/>
  </r>
  <r>
    <m/>
    <m/>
    <x v="1328"/>
    <x v="1325"/>
    <n v="28"/>
    <n v="28"/>
    <n v="7784"/>
    <n v="7784"/>
    <n v="7812"/>
    <n v="7812"/>
  </r>
  <r>
    <m/>
    <m/>
    <x v="628"/>
    <x v="629"/>
    <n v="0"/>
    <n v="0"/>
    <n v="1854"/>
    <n v="1854"/>
    <n v="1854"/>
    <n v="1854"/>
  </r>
  <r>
    <m/>
    <m/>
    <x v="676"/>
    <x v="676"/>
    <n v="0"/>
    <n v="0"/>
    <n v="4"/>
    <n v="4"/>
    <n v="4"/>
    <n v="4"/>
  </r>
  <r>
    <m/>
    <m/>
    <x v="1141"/>
    <x v="1139"/>
    <n v="0"/>
    <n v="0"/>
    <n v="86"/>
    <n v="86"/>
    <n v="86"/>
    <n v="86"/>
  </r>
  <r>
    <m/>
    <m/>
    <x v="200"/>
    <x v="201"/>
    <n v="0"/>
    <n v="0"/>
    <n v="1"/>
    <n v="1"/>
    <n v="1"/>
    <n v="1"/>
  </r>
  <r>
    <m/>
    <m/>
    <x v="1329"/>
    <x v="1326"/>
    <n v="15"/>
    <n v="15"/>
    <n v="9"/>
    <n v="9"/>
    <n v="24"/>
    <n v="24"/>
  </r>
  <r>
    <m/>
    <m/>
    <x v="1330"/>
    <x v="1327"/>
    <n v="108"/>
    <n v="108"/>
    <n v="514"/>
    <n v="514"/>
    <n v="622"/>
    <n v="622"/>
  </r>
  <r>
    <m/>
    <m/>
    <x v="633"/>
    <x v="634"/>
    <n v="0"/>
    <n v="0"/>
    <n v="99"/>
    <n v="99"/>
    <n v="99"/>
    <n v="99"/>
  </r>
  <r>
    <m/>
    <m/>
    <x v="796"/>
    <x v="796"/>
    <n v="0"/>
    <n v="0"/>
    <n v="49"/>
    <n v="49"/>
    <n v="49"/>
    <n v="49"/>
  </r>
  <r>
    <m/>
    <m/>
    <x v="1331"/>
    <x v="1328"/>
    <n v="2"/>
    <n v="2"/>
    <n v="243"/>
    <n v="243"/>
    <n v="245"/>
    <n v="245"/>
  </r>
  <r>
    <m/>
    <m/>
    <x v="1332"/>
    <x v="1329"/>
    <n v="0"/>
    <n v="0"/>
    <n v="1971"/>
    <n v="1971"/>
    <n v="1971"/>
    <n v="1971"/>
  </r>
  <r>
    <m/>
    <m/>
    <x v="1037"/>
    <x v="1036"/>
    <n v="47"/>
    <n v="47"/>
    <n v="8865"/>
    <n v="8865"/>
    <n v="8912"/>
    <n v="8912"/>
  </r>
  <r>
    <m/>
    <m/>
    <x v="1333"/>
    <x v="1330"/>
    <n v="0"/>
    <n v="0"/>
    <n v="10"/>
    <n v="10"/>
    <n v="10"/>
    <n v="10"/>
  </r>
  <r>
    <m/>
    <m/>
    <x v="1334"/>
    <x v="1331"/>
    <n v="0"/>
    <n v="0"/>
    <n v="1491"/>
    <n v="1491"/>
    <n v="1491"/>
    <n v="1491"/>
  </r>
  <r>
    <m/>
    <m/>
    <x v="683"/>
    <x v="683"/>
    <n v="0"/>
    <n v="0"/>
    <n v="4"/>
    <n v="4"/>
    <n v="4"/>
    <n v="4"/>
  </r>
  <r>
    <m/>
    <m/>
    <x v="645"/>
    <x v="645"/>
    <n v="0"/>
    <n v="0"/>
    <n v="228"/>
    <n v="228"/>
    <n v="228"/>
    <n v="228"/>
  </r>
  <r>
    <m/>
    <m/>
    <x v="646"/>
    <x v="646"/>
    <n v="0"/>
    <n v="0"/>
    <n v="2"/>
    <n v="2"/>
    <n v="2"/>
    <n v="2"/>
  </r>
  <r>
    <m/>
    <m/>
    <x v="805"/>
    <x v="805"/>
    <n v="0"/>
    <n v="0"/>
    <n v="2"/>
    <n v="2"/>
    <n v="2"/>
    <n v="2"/>
  </r>
  <r>
    <m/>
    <m/>
    <x v="807"/>
    <x v="807"/>
    <n v="0"/>
    <n v="0"/>
    <n v="90"/>
    <n v="90"/>
    <n v="90"/>
    <n v="90"/>
  </r>
  <r>
    <m/>
    <m/>
    <x v="647"/>
    <x v="647"/>
    <n v="0"/>
    <n v="0"/>
    <n v="817"/>
    <n v="817"/>
    <n v="817"/>
    <n v="817"/>
  </r>
  <r>
    <m/>
    <m/>
    <x v="1335"/>
    <x v="1332"/>
    <n v="28"/>
    <n v="28"/>
    <n v="1577"/>
    <n v="1577"/>
    <n v="1605"/>
    <n v="1605"/>
  </r>
  <r>
    <m/>
    <m/>
    <x v="888"/>
    <x v="888"/>
    <n v="0"/>
    <n v="0"/>
    <n v="1"/>
    <n v="1"/>
    <n v="1"/>
    <n v="1"/>
  </r>
  <r>
    <m/>
    <m/>
    <x v="1336"/>
    <x v="1333"/>
    <n v="0"/>
    <n v="0"/>
    <n v="1466"/>
    <n v="1466"/>
    <n v="1466"/>
    <n v="1466"/>
  </r>
  <r>
    <m/>
    <m/>
    <x v="1337"/>
    <x v="1334"/>
    <n v="0"/>
    <n v="0"/>
    <n v="1"/>
    <n v="1"/>
    <n v="1"/>
    <n v="1"/>
  </r>
  <r>
    <m/>
    <m/>
    <x v="1338"/>
    <x v="1335"/>
    <n v="2"/>
    <n v="2"/>
    <n v="264"/>
    <n v="264"/>
    <n v="266"/>
    <n v="266"/>
  </r>
  <r>
    <m/>
    <m/>
    <x v="920"/>
    <x v="919"/>
    <n v="88"/>
    <n v="88"/>
    <n v="3893"/>
    <n v="3893"/>
    <n v="3981"/>
    <n v="3981"/>
  </r>
  <r>
    <m/>
    <m/>
    <x v="649"/>
    <x v="649"/>
    <n v="0"/>
    <n v="0"/>
    <n v="133"/>
    <n v="133"/>
    <n v="133"/>
    <n v="133"/>
  </r>
  <r>
    <m/>
    <m/>
    <x v="654"/>
    <x v="654"/>
    <n v="0"/>
    <n v="0"/>
    <n v="1860"/>
    <n v="1860"/>
    <n v="1860"/>
    <n v="1860"/>
  </r>
  <r>
    <m/>
    <m/>
    <x v="655"/>
    <x v="655"/>
    <n v="0"/>
    <n v="0"/>
    <n v="33"/>
    <n v="33"/>
    <n v="33"/>
    <n v="33"/>
  </r>
  <r>
    <m/>
    <m/>
    <x v="656"/>
    <x v="656"/>
    <n v="0"/>
    <n v="0"/>
    <n v="3088"/>
    <n v="3088"/>
    <n v="3088"/>
    <n v="3088"/>
  </r>
  <r>
    <m/>
    <m/>
    <x v="659"/>
    <x v="659"/>
    <n v="0"/>
    <n v="0"/>
    <n v="764"/>
    <n v="764"/>
    <n v="764"/>
    <n v="764"/>
  </r>
  <r>
    <m/>
    <m/>
    <x v="661"/>
    <x v="661"/>
    <n v="0"/>
    <n v="0"/>
    <n v="182"/>
    <n v="182"/>
    <n v="182"/>
    <n v="182"/>
  </r>
  <r>
    <m/>
    <m/>
    <x v="662"/>
    <x v="662"/>
    <n v="0"/>
    <n v="0"/>
    <n v="136"/>
    <n v="136"/>
    <n v="136"/>
    <n v="136"/>
  </r>
  <r>
    <m/>
    <m/>
    <x v="663"/>
    <x v="663"/>
    <n v="0"/>
    <n v="0"/>
    <n v="15"/>
    <n v="15"/>
    <n v="15"/>
    <n v="15"/>
  </r>
  <r>
    <m/>
    <m/>
    <x v="669"/>
    <x v="669"/>
    <n v="0"/>
    <n v="0"/>
    <n v="174"/>
    <n v="174"/>
    <n v="174"/>
    <n v="174"/>
  </r>
  <r>
    <m/>
    <m/>
    <x v="940"/>
    <x v="939"/>
    <n v="4"/>
    <n v="4"/>
    <n v="2497"/>
    <n v="2497"/>
    <n v="2501"/>
    <n v="2501"/>
  </r>
  <r>
    <m/>
    <m/>
    <x v="1339"/>
    <x v="1336"/>
    <n v="0"/>
    <n v="0"/>
    <n v="462"/>
    <n v="462"/>
    <n v="462"/>
    <n v="462"/>
  </r>
  <r>
    <m/>
    <m/>
    <x v="1340"/>
    <x v="1337"/>
    <n v="0"/>
    <n v="0"/>
    <n v="362"/>
    <n v="362"/>
    <n v="362"/>
    <n v="362"/>
  </r>
  <r>
    <m/>
    <m/>
    <x v="674"/>
    <x v="674"/>
    <n v="9"/>
    <n v="9"/>
    <n v="0"/>
    <n v="0"/>
    <n v="9"/>
    <n v="9"/>
  </r>
  <r>
    <m/>
    <m/>
    <x v="932"/>
    <x v="931"/>
    <n v="0"/>
    <n v="0"/>
    <n v="161"/>
    <n v="161"/>
    <n v="161"/>
    <n v="161"/>
  </r>
  <r>
    <m/>
    <m/>
    <x v="933"/>
    <x v="932"/>
    <n v="0"/>
    <n v="0"/>
    <n v="880"/>
    <n v="880"/>
    <n v="880"/>
    <n v="880"/>
  </r>
  <r>
    <m/>
    <m/>
    <x v="1341"/>
    <x v="1338"/>
    <n v="143"/>
    <n v="143"/>
    <n v="7272"/>
    <n v="7272"/>
    <n v="7415"/>
    <n v="7415"/>
  </r>
  <r>
    <m/>
    <m/>
    <x v="1342"/>
    <x v="1339"/>
    <n v="0"/>
    <n v="0"/>
    <n v="3"/>
    <n v="3"/>
    <n v="3"/>
    <n v="3"/>
  </r>
  <r>
    <m/>
    <m/>
    <x v="808"/>
    <x v="808"/>
    <n v="0"/>
    <n v="0"/>
    <n v="8"/>
    <n v="8"/>
    <n v="8"/>
    <n v="8"/>
  </r>
  <r>
    <m/>
    <m/>
    <x v="809"/>
    <x v="809"/>
    <n v="0"/>
    <n v="0"/>
    <n v="2"/>
    <n v="2"/>
    <n v="2"/>
    <n v="2"/>
  </r>
  <r>
    <m/>
    <m/>
    <x v="764"/>
    <x v="764"/>
    <n v="0"/>
    <n v="0"/>
    <n v="1"/>
    <n v="1"/>
    <n v="1"/>
    <n v="1"/>
  </r>
  <r>
    <m/>
    <m/>
    <x v="0"/>
    <x v="0"/>
    <m/>
    <m/>
    <m/>
    <m/>
    <m/>
    <m/>
  </r>
  <r>
    <s v="BOLNICA ZA PEDIJATRIJU &quot;DR OLGA POPOVIĆ – DEDIJER&quot;"/>
    <m/>
    <x v="0"/>
    <x v="0"/>
    <m/>
    <m/>
    <m/>
    <m/>
    <m/>
    <m/>
  </r>
  <r>
    <m/>
    <m/>
    <x v="1343"/>
    <x v="1340"/>
    <n v="0"/>
    <n v="0"/>
    <n v="4"/>
    <n v="4"/>
    <n v="4"/>
    <n v="4"/>
  </r>
  <r>
    <m/>
    <m/>
    <x v="913"/>
    <x v="912"/>
    <n v="3"/>
    <n v="3"/>
    <n v="7"/>
    <n v="7"/>
    <n v="10"/>
    <n v="10"/>
  </r>
  <r>
    <m/>
    <m/>
    <x v="624"/>
    <x v="625"/>
    <n v="26"/>
    <n v="26"/>
    <n v="4"/>
    <n v="4"/>
    <n v="30"/>
    <n v="30"/>
  </r>
  <r>
    <m/>
    <m/>
    <x v="914"/>
    <x v="913"/>
    <n v="1"/>
    <n v="1"/>
    <n v="71"/>
    <n v="71"/>
    <n v="72"/>
    <n v="72"/>
  </r>
  <r>
    <m/>
    <m/>
    <x v="627"/>
    <x v="628"/>
    <n v="88"/>
    <n v="88"/>
    <n v="3152"/>
    <n v="3152"/>
    <n v="3240"/>
    <n v="3240"/>
  </r>
  <r>
    <m/>
    <m/>
    <x v="679"/>
    <x v="679"/>
    <n v="0"/>
    <n v="0"/>
    <n v="2236"/>
    <n v="2236"/>
    <n v="2236"/>
    <n v="2236"/>
  </r>
  <r>
    <m/>
    <m/>
    <x v="681"/>
    <x v="681"/>
    <n v="4"/>
    <n v="4"/>
    <n v="0"/>
    <n v="0"/>
    <n v="4"/>
    <n v="4"/>
  </r>
  <r>
    <m/>
    <m/>
    <x v="633"/>
    <x v="634"/>
    <n v="12"/>
    <n v="12"/>
    <n v="55"/>
    <n v="55"/>
    <n v="67"/>
    <n v="67"/>
  </r>
  <r>
    <m/>
    <m/>
    <x v="642"/>
    <x v="642"/>
    <n v="5"/>
    <n v="5"/>
    <n v="2049"/>
    <n v="2049"/>
    <n v="2054"/>
    <n v="2054"/>
  </r>
  <r>
    <m/>
    <m/>
    <x v="1037"/>
    <x v="1036"/>
    <n v="2"/>
    <n v="2"/>
    <n v="10"/>
    <n v="10"/>
    <n v="12"/>
    <n v="12"/>
  </r>
  <r>
    <m/>
    <m/>
    <x v="644"/>
    <x v="644"/>
    <n v="5592"/>
    <n v="5592"/>
    <n v="7723"/>
    <n v="7723"/>
    <n v="13315"/>
    <n v="13315"/>
  </r>
  <r>
    <m/>
    <m/>
    <x v="1076"/>
    <x v="1075"/>
    <n v="0"/>
    <n v="0"/>
    <n v="50"/>
    <n v="50"/>
    <n v="50"/>
    <n v="50"/>
  </r>
  <r>
    <m/>
    <m/>
    <x v="743"/>
    <x v="743"/>
    <n v="136"/>
    <n v="136"/>
    <n v="2522"/>
    <n v="2522"/>
    <n v="2658"/>
    <n v="2658"/>
  </r>
  <r>
    <m/>
    <m/>
    <x v="645"/>
    <x v="645"/>
    <n v="9"/>
    <n v="9"/>
    <n v="71"/>
    <n v="71"/>
    <n v="80"/>
    <n v="80"/>
  </r>
  <r>
    <m/>
    <m/>
    <x v="807"/>
    <x v="807"/>
    <n v="0"/>
    <n v="0"/>
    <n v="9"/>
    <n v="9"/>
    <n v="9"/>
    <n v="9"/>
  </r>
  <r>
    <m/>
    <m/>
    <x v="649"/>
    <x v="649"/>
    <n v="0"/>
    <n v="0"/>
    <n v="2236"/>
    <n v="2236"/>
    <n v="2236"/>
    <n v="2236"/>
  </r>
  <r>
    <m/>
    <m/>
    <x v="650"/>
    <x v="650"/>
    <n v="0"/>
    <n v="0"/>
    <n v="2236"/>
    <n v="2236"/>
    <n v="2236"/>
    <n v="2236"/>
  </r>
  <r>
    <m/>
    <m/>
    <x v="816"/>
    <x v="816"/>
    <n v="0"/>
    <n v="0"/>
    <n v="2236"/>
    <n v="2236"/>
    <n v="2236"/>
    <n v="2236"/>
  </r>
  <r>
    <m/>
    <m/>
    <x v="652"/>
    <x v="652"/>
    <n v="133"/>
    <n v="133"/>
    <n v="2236"/>
    <n v="2236"/>
    <n v="2369"/>
    <n v="2369"/>
  </r>
  <r>
    <m/>
    <m/>
    <x v="900"/>
    <x v="900"/>
    <n v="5268"/>
    <n v="5268"/>
    <n v="0"/>
    <n v="0"/>
    <n v="5268"/>
    <n v="5268"/>
  </r>
  <r>
    <m/>
    <m/>
    <x v="653"/>
    <x v="653"/>
    <n v="0"/>
    <n v="0"/>
    <n v="2236"/>
    <n v="2236"/>
    <n v="2236"/>
    <n v="2236"/>
  </r>
  <r>
    <m/>
    <m/>
    <x v="894"/>
    <x v="894"/>
    <n v="5268"/>
    <n v="5268"/>
    <n v="2237"/>
    <n v="2237"/>
    <n v="7505"/>
    <n v="7505"/>
  </r>
  <r>
    <m/>
    <m/>
    <x v="817"/>
    <x v="817"/>
    <n v="324"/>
    <n v="324"/>
    <n v="0"/>
    <n v="0"/>
    <n v="324"/>
    <n v="324"/>
  </r>
  <r>
    <m/>
    <m/>
    <x v="818"/>
    <x v="818"/>
    <n v="0"/>
    <n v="0"/>
    <n v="2236"/>
    <n v="2236"/>
    <n v="2236"/>
    <n v="2236"/>
  </r>
  <r>
    <m/>
    <m/>
    <x v="655"/>
    <x v="655"/>
    <n v="0"/>
    <n v="0"/>
    <n v="70"/>
    <n v="70"/>
    <n v="70"/>
    <n v="70"/>
  </r>
  <r>
    <m/>
    <m/>
    <x v="863"/>
    <x v="863"/>
    <n v="1"/>
    <n v="1"/>
    <n v="33"/>
    <n v="33"/>
    <n v="34"/>
    <n v="34"/>
  </r>
  <r>
    <m/>
    <m/>
    <x v="687"/>
    <x v="687"/>
    <n v="113"/>
    <n v="113"/>
    <n v="7"/>
    <n v="7"/>
    <n v="120"/>
    <n v="120"/>
  </r>
  <r>
    <m/>
    <m/>
    <x v="659"/>
    <x v="659"/>
    <n v="0"/>
    <n v="0"/>
    <n v="3863"/>
    <n v="3863"/>
    <n v="3863"/>
    <n v="3863"/>
  </r>
  <r>
    <m/>
    <m/>
    <x v="688"/>
    <x v="688"/>
    <n v="19"/>
    <n v="19"/>
    <n v="881"/>
    <n v="881"/>
    <n v="900"/>
    <n v="900"/>
  </r>
  <r>
    <m/>
    <m/>
    <x v="661"/>
    <x v="661"/>
    <n v="2"/>
    <n v="2"/>
    <n v="2716"/>
    <n v="2716"/>
    <n v="2718"/>
    <n v="2718"/>
  </r>
  <r>
    <m/>
    <m/>
    <x v="662"/>
    <x v="662"/>
    <n v="0"/>
    <n v="0"/>
    <n v="5"/>
    <n v="5"/>
    <n v="5"/>
    <n v="5"/>
  </r>
  <r>
    <m/>
    <m/>
    <x v="663"/>
    <x v="663"/>
    <n v="0"/>
    <n v="0"/>
    <n v="258"/>
    <n v="258"/>
    <n v="258"/>
    <n v="258"/>
  </r>
  <r>
    <m/>
    <m/>
    <x v="668"/>
    <x v="668"/>
    <n v="0"/>
    <n v="0"/>
    <n v="411"/>
    <n v="411"/>
    <n v="411"/>
    <n v="411"/>
  </r>
  <r>
    <m/>
    <m/>
    <x v="669"/>
    <x v="669"/>
    <n v="111"/>
    <n v="111"/>
    <n v="657"/>
    <n v="657"/>
    <n v="768"/>
    <n v="768"/>
  </r>
  <r>
    <m/>
    <m/>
    <x v="670"/>
    <x v="670"/>
    <n v="2"/>
    <n v="2"/>
    <n v="23"/>
    <n v="23"/>
    <n v="25"/>
    <n v="25"/>
  </r>
  <r>
    <m/>
    <m/>
    <x v="924"/>
    <x v="923"/>
    <n v="1002"/>
    <n v="1002"/>
    <n v="2684"/>
    <n v="2684"/>
    <n v="3686"/>
    <n v="3686"/>
  </r>
  <r>
    <m/>
    <m/>
    <x v="925"/>
    <x v="924"/>
    <n v="1002"/>
    <n v="1002"/>
    <n v="2676"/>
    <n v="2676"/>
    <n v="3678"/>
    <n v="3678"/>
  </r>
  <r>
    <m/>
    <m/>
    <x v="672"/>
    <x v="672"/>
    <n v="10"/>
    <n v="10"/>
    <n v="154"/>
    <n v="154"/>
    <n v="164"/>
    <n v="164"/>
  </r>
  <r>
    <m/>
    <m/>
    <x v="929"/>
    <x v="928"/>
    <n v="1002"/>
    <n v="1002"/>
    <n v="2676"/>
    <n v="2676"/>
    <n v="3678"/>
    <n v="3678"/>
  </r>
  <r>
    <m/>
    <m/>
    <x v="930"/>
    <x v="929"/>
    <n v="1002"/>
    <n v="1002"/>
    <n v="2676"/>
    <n v="2676"/>
    <n v="3678"/>
    <n v="3678"/>
  </r>
  <r>
    <m/>
    <m/>
    <x v="931"/>
    <x v="930"/>
    <n v="1002"/>
    <n v="1002"/>
    <n v="2676"/>
    <n v="2676"/>
    <n v="3678"/>
    <n v="3678"/>
  </r>
  <r>
    <m/>
    <m/>
    <x v="1344"/>
    <x v="1341"/>
    <n v="1002"/>
    <n v="1002"/>
    <n v="2676"/>
    <n v="2676"/>
    <n v="3678"/>
    <n v="3678"/>
  </r>
  <r>
    <m/>
    <m/>
    <x v="1345"/>
    <x v="1342"/>
    <n v="1002"/>
    <n v="1002"/>
    <n v="2676"/>
    <n v="2676"/>
    <n v="3678"/>
    <n v="3678"/>
  </r>
  <r>
    <m/>
    <m/>
    <x v="1346"/>
    <x v="1343"/>
    <n v="1002"/>
    <n v="1002"/>
    <n v="2676"/>
    <n v="2676"/>
    <n v="3678"/>
    <n v="3678"/>
  </r>
  <r>
    <m/>
    <m/>
    <x v="674"/>
    <x v="674"/>
    <n v="4"/>
    <n v="4"/>
    <n v="2127"/>
    <n v="2127"/>
    <n v="2131"/>
    <n v="2131"/>
  </r>
  <r>
    <m/>
    <m/>
    <x v="933"/>
    <x v="932"/>
    <n v="374"/>
    <n v="374"/>
    <n v="0"/>
    <n v="0"/>
    <n v="374"/>
    <n v="374"/>
  </r>
  <r>
    <m/>
    <m/>
    <x v="1238"/>
    <x v="1236"/>
    <n v="4"/>
    <n v="4"/>
    <n v="278"/>
    <n v="278"/>
    <n v="282"/>
    <n v="282"/>
  </r>
  <r>
    <m/>
    <m/>
    <x v="0"/>
    <x v="0"/>
    <m/>
    <m/>
    <m/>
    <m/>
    <m/>
    <m/>
  </r>
  <r>
    <s v="BOLNICA ZA PSIHIJATRIJU"/>
    <m/>
    <x v="0"/>
    <x v="0"/>
    <m/>
    <m/>
    <m/>
    <m/>
    <m/>
    <m/>
  </r>
  <r>
    <m/>
    <m/>
    <x v="1347"/>
    <x v="1344"/>
    <n v="4784"/>
    <n v="4784"/>
    <n v="282"/>
    <n v="282"/>
    <n v="5066"/>
    <n v="5066"/>
  </r>
  <r>
    <m/>
    <m/>
    <x v="1348"/>
    <x v="1345"/>
    <n v="4784"/>
    <n v="4784"/>
    <n v="279"/>
    <n v="279"/>
    <n v="5063"/>
    <n v="5063"/>
  </r>
  <r>
    <m/>
    <m/>
    <x v="1349"/>
    <x v="1346"/>
    <n v="4784"/>
    <n v="4784"/>
    <n v="281"/>
    <n v="281"/>
    <n v="5065"/>
    <n v="5065"/>
  </r>
  <r>
    <m/>
    <m/>
    <x v="1350"/>
    <x v="1347"/>
    <n v="4784"/>
    <n v="4784"/>
    <n v="276"/>
    <n v="276"/>
    <n v="5060"/>
    <n v="5060"/>
  </r>
  <r>
    <m/>
    <m/>
    <x v="1351"/>
    <x v="1348"/>
    <n v="0"/>
    <n v="0"/>
    <n v="1516"/>
    <n v="1516"/>
    <n v="1516"/>
    <n v="1516"/>
  </r>
  <r>
    <m/>
    <m/>
    <x v="1352"/>
    <x v="1349"/>
    <n v="0"/>
    <n v="0"/>
    <n v="2254"/>
    <n v="2254"/>
    <n v="2254"/>
    <n v="2254"/>
  </r>
  <r>
    <m/>
    <m/>
    <x v="753"/>
    <x v="753"/>
    <n v="0"/>
    <n v="0"/>
    <n v="296"/>
    <n v="296"/>
    <n v="296"/>
    <n v="296"/>
  </r>
  <r>
    <m/>
    <m/>
    <x v="756"/>
    <x v="756"/>
    <n v="0"/>
    <n v="0"/>
    <n v="11"/>
    <n v="11"/>
    <n v="11"/>
    <n v="11"/>
  </r>
  <r>
    <m/>
    <m/>
    <x v="627"/>
    <x v="628"/>
    <n v="0"/>
    <n v="0"/>
    <n v="235"/>
    <n v="235"/>
    <n v="235"/>
    <n v="235"/>
  </r>
  <r>
    <m/>
    <m/>
    <x v="630"/>
    <x v="631"/>
    <n v="0"/>
    <n v="0"/>
    <n v="14"/>
    <n v="14"/>
    <n v="14"/>
    <n v="14"/>
  </r>
  <r>
    <m/>
    <m/>
    <x v="1353"/>
    <x v="1350"/>
    <n v="0"/>
    <n v="0"/>
    <n v="2476"/>
    <n v="2476"/>
    <n v="2476"/>
    <n v="2476"/>
  </r>
  <r>
    <m/>
    <m/>
    <x v="1189"/>
    <x v="1187"/>
    <n v="0"/>
    <n v="0"/>
    <n v="603"/>
    <n v="603"/>
    <n v="603"/>
    <n v="603"/>
  </r>
  <r>
    <m/>
    <m/>
    <x v="1195"/>
    <x v="1193"/>
    <n v="4784"/>
    <n v="4784"/>
    <n v="467"/>
    <n v="467"/>
    <n v="5251"/>
    <n v="5251"/>
  </r>
  <r>
    <m/>
    <m/>
    <x v="651"/>
    <x v="651"/>
    <n v="0"/>
    <n v="0"/>
    <n v="704"/>
    <n v="704"/>
    <n v="704"/>
    <n v="704"/>
  </r>
  <r>
    <m/>
    <m/>
    <x v="900"/>
    <x v="900"/>
    <n v="4784"/>
    <n v="4784"/>
    <n v="336"/>
    <n v="336"/>
    <n v="5120"/>
    <n v="5120"/>
  </r>
  <r>
    <m/>
    <m/>
    <x v="1354"/>
    <x v="1351"/>
    <n v="0"/>
    <n v="0"/>
    <n v="83"/>
    <n v="83"/>
    <n v="83"/>
    <n v="83"/>
  </r>
  <r>
    <m/>
    <m/>
    <x v="1355"/>
    <x v="1352"/>
    <n v="0"/>
    <n v="0"/>
    <n v="2"/>
    <n v="2"/>
    <n v="2"/>
    <n v="2"/>
  </r>
  <r>
    <m/>
    <m/>
    <x v="893"/>
    <x v="893"/>
    <n v="0"/>
    <n v="0"/>
    <n v="837"/>
    <n v="837"/>
    <n v="837"/>
    <n v="837"/>
  </r>
  <r>
    <m/>
    <m/>
    <x v="653"/>
    <x v="653"/>
    <n v="0"/>
    <n v="0"/>
    <n v="344"/>
    <n v="344"/>
    <n v="344"/>
    <n v="344"/>
  </r>
  <r>
    <m/>
    <m/>
    <x v="1356"/>
    <x v="1353"/>
    <n v="0"/>
    <n v="0"/>
    <n v="50"/>
    <n v="50"/>
    <n v="50"/>
    <n v="50"/>
  </r>
  <r>
    <m/>
    <m/>
    <x v="817"/>
    <x v="817"/>
    <n v="0"/>
    <n v="0"/>
    <n v="96"/>
    <n v="96"/>
    <n v="96"/>
    <n v="96"/>
  </r>
  <r>
    <m/>
    <m/>
    <x v="1203"/>
    <x v="1201"/>
    <n v="0"/>
    <n v="0"/>
    <n v="1295"/>
    <n v="1295"/>
    <n v="1295"/>
    <n v="1295"/>
  </r>
  <r>
    <m/>
    <m/>
    <x v="1218"/>
    <x v="1216"/>
    <n v="0"/>
    <n v="0"/>
    <n v="8"/>
    <n v="8"/>
    <n v="8"/>
    <n v="8"/>
  </r>
  <r>
    <m/>
    <m/>
    <x v="1220"/>
    <x v="1218"/>
    <n v="0"/>
    <n v="0"/>
    <n v="290"/>
    <n v="290"/>
    <n v="290"/>
    <n v="290"/>
  </r>
  <r>
    <m/>
    <m/>
    <x v="1357"/>
    <x v="1354"/>
    <n v="0"/>
    <n v="0"/>
    <n v="106"/>
    <n v="106"/>
    <n v="106"/>
    <n v="106"/>
  </r>
  <r>
    <m/>
    <m/>
    <x v="1358"/>
    <x v="1355"/>
    <n v="0"/>
    <n v="0"/>
    <n v="1685"/>
    <n v="1685"/>
    <n v="1685"/>
    <n v="1685"/>
  </r>
  <r>
    <m/>
    <m/>
    <x v="1359"/>
    <x v="1356"/>
    <n v="0"/>
    <n v="0"/>
    <n v="2033"/>
    <n v="2033"/>
    <n v="2033"/>
    <n v="2033"/>
  </r>
  <r>
    <m/>
    <m/>
    <x v="656"/>
    <x v="656"/>
    <n v="3"/>
    <n v="3"/>
    <n v="307"/>
    <n v="307"/>
    <n v="310"/>
    <n v="310"/>
  </r>
  <r>
    <m/>
    <m/>
    <x v="661"/>
    <x v="661"/>
    <n v="0"/>
    <n v="0"/>
    <n v="12"/>
    <n v="12"/>
    <n v="12"/>
    <n v="12"/>
  </r>
  <r>
    <m/>
    <m/>
    <x v="662"/>
    <x v="662"/>
    <n v="0"/>
    <n v="0"/>
    <n v="89"/>
    <n v="89"/>
    <n v="89"/>
    <n v="89"/>
  </r>
  <r>
    <m/>
    <m/>
    <x v="663"/>
    <x v="663"/>
    <n v="0"/>
    <n v="0"/>
    <n v="243"/>
    <n v="243"/>
    <n v="243"/>
    <n v="243"/>
  </r>
  <r>
    <m/>
    <m/>
    <x v="664"/>
    <x v="664"/>
    <n v="0"/>
    <n v="0"/>
    <n v="45"/>
    <n v="45"/>
    <n v="45"/>
    <n v="45"/>
  </r>
  <r>
    <m/>
    <m/>
    <x v="665"/>
    <x v="665"/>
    <n v="0"/>
    <n v="0"/>
    <n v="12"/>
    <n v="12"/>
    <n v="12"/>
    <n v="12"/>
  </r>
  <r>
    <m/>
    <m/>
    <x v="669"/>
    <x v="669"/>
    <n v="1"/>
    <n v="1"/>
    <n v="5811"/>
    <n v="5811"/>
    <n v="5812"/>
    <n v="5812"/>
  </r>
  <r>
    <m/>
    <m/>
    <x v="692"/>
    <x v="692"/>
    <n v="0"/>
    <n v="0"/>
    <n v="84"/>
    <n v="84"/>
    <n v="84"/>
    <n v="84"/>
  </r>
  <r>
    <m/>
    <m/>
    <x v="659"/>
    <x v="659"/>
    <n v="0"/>
    <n v="0"/>
    <n v="1"/>
    <n v="1"/>
    <n v="1"/>
    <n v="1"/>
  </r>
  <r>
    <m/>
    <m/>
    <x v="1360"/>
    <x v="1357"/>
    <n v="0"/>
    <n v="0"/>
    <n v="2"/>
    <n v="2"/>
    <n v="2"/>
    <n v="2"/>
  </r>
  <r>
    <m/>
    <m/>
    <x v="0"/>
    <x v="0"/>
    <m/>
    <m/>
    <m/>
    <m/>
    <m/>
    <m/>
  </r>
  <r>
    <s v="Služba za urgentnu medicinu sa specijalističkom poliklinikom"/>
    <m/>
    <x v="0"/>
    <x v="0"/>
    <m/>
    <m/>
    <m/>
    <m/>
    <m/>
    <m/>
  </r>
  <r>
    <m/>
    <m/>
    <x v="624"/>
    <x v="625"/>
    <n v="16608"/>
    <n v="16608"/>
    <n v="0"/>
    <n v="0"/>
    <n v="16608"/>
    <n v="16608"/>
  </r>
  <r>
    <m/>
    <m/>
    <x v="1361"/>
    <x v="1358"/>
    <n v="744"/>
    <n v="744"/>
    <n v="0"/>
    <n v="0"/>
    <n v="744"/>
    <n v="744"/>
  </r>
  <r>
    <m/>
    <m/>
    <x v="761"/>
    <x v="761"/>
    <n v="10"/>
    <n v="10"/>
    <n v="0"/>
    <n v="0"/>
    <n v="10"/>
    <n v="10"/>
  </r>
  <r>
    <m/>
    <m/>
    <x v="627"/>
    <x v="628"/>
    <n v="19711"/>
    <n v="19711"/>
    <n v="0"/>
    <n v="0"/>
    <n v="19711"/>
    <n v="19711"/>
  </r>
  <r>
    <m/>
    <m/>
    <x v="628"/>
    <x v="629"/>
    <n v="895"/>
    <n v="895"/>
    <n v="0"/>
    <n v="0"/>
    <n v="895"/>
    <n v="895"/>
  </r>
  <r>
    <m/>
    <m/>
    <x v="676"/>
    <x v="676"/>
    <n v="45"/>
    <n v="45"/>
    <n v="0"/>
    <n v="0"/>
    <n v="45"/>
    <n v="45"/>
  </r>
  <r>
    <m/>
    <m/>
    <x v="1362"/>
    <x v="1359"/>
    <n v="24"/>
    <n v="24"/>
    <n v="0"/>
    <n v="0"/>
    <n v="24"/>
    <n v="24"/>
  </r>
  <r>
    <m/>
    <m/>
    <x v="965"/>
    <x v="964"/>
    <n v="757"/>
    <n v="757"/>
    <n v="0"/>
    <n v="0"/>
    <n v="757"/>
    <n v="757"/>
  </r>
  <r>
    <m/>
    <m/>
    <x v="1142"/>
    <x v="1140"/>
    <n v="91"/>
    <n v="91"/>
    <n v="0"/>
    <n v="0"/>
    <n v="91"/>
    <n v="91"/>
  </r>
  <r>
    <m/>
    <m/>
    <x v="630"/>
    <x v="631"/>
    <n v="4024"/>
    <n v="4024"/>
    <n v="0"/>
    <n v="0"/>
    <n v="4024"/>
    <n v="4024"/>
  </r>
  <r>
    <m/>
    <m/>
    <x v="948"/>
    <x v="947"/>
    <n v="97"/>
    <n v="97"/>
    <n v="0"/>
    <n v="0"/>
    <n v="97"/>
    <n v="97"/>
  </r>
  <r>
    <m/>
    <m/>
    <x v="967"/>
    <x v="966"/>
    <n v="3"/>
    <n v="3"/>
    <n v="0"/>
    <n v="0"/>
    <n v="3"/>
    <n v="3"/>
  </r>
  <r>
    <m/>
    <m/>
    <x v="27"/>
    <x v="28"/>
    <n v="5"/>
    <n v="5"/>
    <n v="0"/>
    <n v="0"/>
    <n v="5"/>
    <n v="5"/>
  </r>
  <r>
    <m/>
    <m/>
    <x v="284"/>
    <x v="285"/>
    <n v="1"/>
    <n v="1"/>
    <n v="0"/>
    <n v="0"/>
    <n v="1"/>
    <n v="1"/>
  </r>
  <r>
    <m/>
    <m/>
    <x v="970"/>
    <x v="969"/>
    <n v="13"/>
    <n v="13"/>
    <n v="0"/>
    <n v="0"/>
    <n v="13"/>
    <n v="13"/>
  </r>
  <r>
    <m/>
    <m/>
    <x v="1005"/>
    <x v="1004"/>
    <n v="1"/>
    <n v="1"/>
    <n v="0"/>
    <n v="0"/>
    <n v="1"/>
    <n v="1"/>
  </r>
  <r>
    <m/>
    <m/>
    <x v="971"/>
    <x v="970"/>
    <n v="96"/>
    <n v="96"/>
    <n v="0"/>
    <n v="0"/>
    <n v="96"/>
    <n v="96"/>
  </r>
  <r>
    <m/>
    <m/>
    <x v="335"/>
    <x v="336"/>
    <n v="106"/>
    <n v="106"/>
    <n v="0"/>
    <n v="0"/>
    <n v="106"/>
    <n v="106"/>
  </r>
  <r>
    <m/>
    <m/>
    <x v="972"/>
    <x v="971"/>
    <n v="218"/>
    <n v="218"/>
    <n v="0"/>
    <n v="0"/>
    <n v="218"/>
    <n v="218"/>
  </r>
  <r>
    <m/>
    <m/>
    <x v="973"/>
    <x v="972"/>
    <n v="15"/>
    <n v="15"/>
    <n v="0"/>
    <n v="0"/>
    <n v="15"/>
    <n v="15"/>
  </r>
  <r>
    <m/>
    <m/>
    <x v="974"/>
    <x v="973"/>
    <n v="100"/>
    <n v="100"/>
    <n v="0"/>
    <n v="0"/>
    <n v="100"/>
    <n v="100"/>
  </r>
  <r>
    <m/>
    <m/>
    <x v="546"/>
    <x v="547"/>
    <n v="3"/>
    <n v="3"/>
    <n v="0"/>
    <n v="0"/>
    <n v="3"/>
    <n v="3"/>
  </r>
  <r>
    <m/>
    <m/>
    <x v="681"/>
    <x v="681"/>
    <n v="1688"/>
    <n v="1688"/>
    <n v="0"/>
    <n v="0"/>
    <n v="1688"/>
    <n v="1688"/>
  </r>
  <r>
    <m/>
    <m/>
    <x v="982"/>
    <x v="981"/>
    <n v="2"/>
    <n v="2"/>
    <n v="0"/>
    <n v="0"/>
    <n v="2"/>
    <n v="2"/>
  </r>
  <r>
    <m/>
    <m/>
    <x v="631"/>
    <x v="632"/>
    <n v="555"/>
    <n v="555"/>
    <n v="0"/>
    <n v="0"/>
    <n v="555"/>
    <n v="555"/>
  </r>
  <r>
    <m/>
    <m/>
    <x v="632"/>
    <x v="633"/>
    <n v="251"/>
    <n v="251"/>
    <n v="0"/>
    <n v="0"/>
    <n v="251"/>
    <n v="251"/>
  </r>
  <r>
    <m/>
    <m/>
    <x v="1045"/>
    <x v="1044"/>
    <n v="114"/>
    <n v="114"/>
    <n v="0"/>
    <n v="0"/>
    <n v="114"/>
    <n v="114"/>
  </r>
  <r>
    <m/>
    <m/>
    <x v="1363"/>
    <x v="1360"/>
    <n v="2"/>
    <n v="2"/>
    <n v="0"/>
    <n v="0"/>
    <n v="2"/>
    <n v="2"/>
  </r>
  <r>
    <m/>
    <m/>
    <x v="212"/>
    <x v="213"/>
    <n v="4"/>
    <n v="4"/>
    <n v="0"/>
    <n v="0"/>
    <n v="4"/>
    <n v="4"/>
  </r>
  <r>
    <m/>
    <m/>
    <x v="985"/>
    <x v="984"/>
    <n v="3"/>
    <n v="3"/>
    <n v="0"/>
    <n v="0"/>
    <n v="3"/>
    <n v="3"/>
  </r>
  <r>
    <m/>
    <m/>
    <x v="1364"/>
    <x v="1361"/>
    <n v="1"/>
    <n v="1"/>
    <n v="0"/>
    <n v="0"/>
    <n v="1"/>
    <n v="1"/>
  </r>
  <r>
    <m/>
    <m/>
    <x v="1008"/>
    <x v="1007"/>
    <n v="5"/>
    <n v="5"/>
    <n v="0"/>
    <n v="0"/>
    <n v="5"/>
    <n v="5"/>
  </r>
  <r>
    <m/>
    <m/>
    <x v="1009"/>
    <x v="1008"/>
    <n v="23"/>
    <n v="23"/>
    <n v="0"/>
    <n v="0"/>
    <n v="23"/>
    <n v="23"/>
  </r>
  <r>
    <m/>
    <m/>
    <x v="1365"/>
    <x v="1362"/>
    <n v="5"/>
    <n v="5"/>
    <n v="0"/>
    <n v="0"/>
    <n v="5"/>
    <n v="5"/>
  </r>
  <r>
    <m/>
    <m/>
    <x v="1366"/>
    <x v="1363"/>
    <n v="1"/>
    <n v="1"/>
    <n v="0"/>
    <n v="0"/>
    <n v="1"/>
    <n v="1"/>
  </r>
  <r>
    <m/>
    <m/>
    <x v="1010"/>
    <x v="1009"/>
    <n v="38"/>
    <n v="38"/>
    <n v="0"/>
    <n v="0"/>
    <n v="38"/>
    <n v="38"/>
  </r>
  <r>
    <m/>
    <m/>
    <x v="1011"/>
    <x v="1010"/>
    <n v="5"/>
    <n v="5"/>
    <n v="0"/>
    <n v="0"/>
    <n v="5"/>
    <n v="5"/>
  </r>
  <r>
    <m/>
    <m/>
    <x v="1367"/>
    <x v="1364"/>
    <n v="1"/>
    <n v="1"/>
    <n v="0"/>
    <n v="0"/>
    <n v="1"/>
    <n v="1"/>
  </r>
  <r>
    <m/>
    <m/>
    <x v="1368"/>
    <x v="1365"/>
    <n v="1"/>
    <n v="1"/>
    <n v="0"/>
    <n v="0"/>
    <n v="1"/>
    <n v="1"/>
  </r>
  <r>
    <m/>
    <m/>
    <x v="1369"/>
    <x v="1366"/>
    <n v="1"/>
    <n v="1"/>
    <n v="0"/>
    <n v="0"/>
    <n v="1"/>
    <n v="1"/>
  </r>
  <r>
    <m/>
    <m/>
    <x v="1370"/>
    <x v="1367"/>
    <n v="1"/>
    <n v="1"/>
    <n v="0"/>
    <n v="0"/>
    <n v="1"/>
    <n v="1"/>
  </r>
  <r>
    <m/>
    <m/>
    <x v="1371"/>
    <x v="1368"/>
    <n v="1"/>
    <n v="1"/>
    <n v="0"/>
    <n v="0"/>
    <n v="1"/>
    <n v="1"/>
  </r>
  <r>
    <m/>
    <m/>
    <x v="1012"/>
    <x v="1011"/>
    <n v="26"/>
    <n v="26"/>
    <n v="0"/>
    <n v="0"/>
    <n v="26"/>
    <n v="26"/>
  </r>
  <r>
    <m/>
    <m/>
    <x v="1372"/>
    <x v="1369"/>
    <n v="1"/>
    <n v="1"/>
    <n v="0"/>
    <n v="0"/>
    <n v="1"/>
    <n v="1"/>
  </r>
  <r>
    <m/>
    <m/>
    <x v="1373"/>
    <x v="1370"/>
    <n v="7"/>
    <n v="7"/>
    <n v="0"/>
    <n v="0"/>
    <n v="7"/>
    <n v="7"/>
  </r>
  <r>
    <m/>
    <m/>
    <x v="1374"/>
    <x v="1371"/>
    <n v="1"/>
    <n v="1"/>
    <n v="0"/>
    <n v="0"/>
    <n v="1"/>
    <n v="1"/>
  </r>
  <r>
    <m/>
    <m/>
    <x v="1013"/>
    <x v="1012"/>
    <n v="136"/>
    <n v="136"/>
    <n v="0"/>
    <n v="0"/>
    <n v="136"/>
    <n v="136"/>
  </r>
  <r>
    <m/>
    <m/>
    <x v="1375"/>
    <x v="1372"/>
    <n v="10"/>
    <n v="10"/>
    <n v="0"/>
    <n v="0"/>
    <n v="10"/>
    <n v="10"/>
  </r>
  <r>
    <m/>
    <m/>
    <x v="1376"/>
    <x v="1373"/>
    <n v="110"/>
    <n v="110"/>
    <n v="0"/>
    <n v="0"/>
    <n v="110"/>
    <n v="110"/>
  </r>
  <r>
    <m/>
    <m/>
    <x v="1377"/>
    <x v="1374"/>
    <n v="2"/>
    <n v="2"/>
    <n v="0"/>
    <n v="0"/>
    <n v="2"/>
    <n v="2"/>
  </r>
  <r>
    <m/>
    <m/>
    <x v="1014"/>
    <x v="1013"/>
    <n v="10"/>
    <n v="10"/>
    <n v="0"/>
    <n v="0"/>
    <n v="10"/>
    <n v="10"/>
  </r>
  <r>
    <m/>
    <m/>
    <x v="1378"/>
    <x v="1375"/>
    <n v="7"/>
    <n v="7"/>
    <n v="0"/>
    <n v="0"/>
    <n v="7"/>
    <n v="7"/>
  </r>
  <r>
    <m/>
    <m/>
    <x v="1379"/>
    <x v="1376"/>
    <n v="17"/>
    <n v="17"/>
    <n v="0"/>
    <n v="0"/>
    <n v="17"/>
    <n v="17"/>
  </r>
  <r>
    <m/>
    <m/>
    <x v="1380"/>
    <x v="1377"/>
    <n v="2"/>
    <n v="2"/>
    <n v="0"/>
    <n v="0"/>
    <n v="2"/>
    <n v="2"/>
  </r>
  <r>
    <m/>
    <m/>
    <x v="1044"/>
    <x v="1043"/>
    <n v="10"/>
    <n v="10"/>
    <n v="0"/>
    <n v="0"/>
    <n v="10"/>
    <n v="10"/>
  </r>
  <r>
    <m/>
    <m/>
    <x v="1381"/>
    <x v="1378"/>
    <n v="15"/>
    <n v="15"/>
    <n v="0"/>
    <n v="0"/>
    <n v="15"/>
    <n v="15"/>
  </r>
  <r>
    <m/>
    <m/>
    <x v="1382"/>
    <x v="1379"/>
    <n v="2"/>
    <n v="2"/>
    <n v="0"/>
    <n v="0"/>
    <n v="2"/>
    <n v="2"/>
  </r>
  <r>
    <m/>
    <m/>
    <x v="1383"/>
    <x v="1380"/>
    <n v="8"/>
    <n v="8"/>
    <n v="0"/>
    <n v="0"/>
    <n v="8"/>
    <n v="8"/>
  </r>
  <r>
    <m/>
    <m/>
    <x v="1015"/>
    <x v="1014"/>
    <n v="43"/>
    <n v="43"/>
    <n v="0"/>
    <n v="0"/>
    <n v="43"/>
    <n v="43"/>
  </r>
  <r>
    <m/>
    <m/>
    <x v="1384"/>
    <x v="1381"/>
    <n v="4"/>
    <n v="4"/>
    <n v="0"/>
    <n v="0"/>
    <n v="4"/>
    <n v="4"/>
  </r>
  <r>
    <m/>
    <m/>
    <x v="1016"/>
    <x v="1015"/>
    <n v="18"/>
    <n v="18"/>
    <n v="0"/>
    <n v="0"/>
    <n v="18"/>
    <n v="18"/>
  </r>
  <r>
    <m/>
    <m/>
    <x v="1385"/>
    <x v="1382"/>
    <n v="4"/>
    <n v="4"/>
    <n v="0"/>
    <n v="0"/>
    <n v="4"/>
    <n v="4"/>
  </r>
  <r>
    <m/>
    <m/>
    <x v="1386"/>
    <x v="1383"/>
    <n v="15"/>
    <n v="15"/>
    <n v="0"/>
    <n v="0"/>
    <n v="15"/>
    <n v="15"/>
  </r>
  <r>
    <m/>
    <m/>
    <x v="1387"/>
    <x v="1384"/>
    <n v="1"/>
    <n v="1"/>
    <n v="0"/>
    <n v="0"/>
    <n v="1"/>
    <n v="1"/>
  </r>
  <r>
    <m/>
    <m/>
    <x v="1388"/>
    <x v="1385"/>
    <n v="3"/>
    <n v="3"/>
    <n v="0"/>
    <n v="0"/>
    <n v="3"/>
    <n v="3"/>
  </r>
  <r>
    <m/>
    <m/>
    <x v="1389"/>
    <x v="1386"/>
    <n v="1"/>
    <n v="1"/>
    <n v="0"/>
    <n v="0"/>
    <n v="1"/>
    <n v="1"/>
  </r>
  <r>
    <m/>
    <m/>
    <x v="296"/>
    <x v="297"/>
    <n v="13"/>
    <n v="13"/>
    <n v="0"/>
    <n v="0"/>
    <n v="13"/>
    <n v="13"/>
  </r>
  <r>
    <m/>
    <m/>
    <x v="1042"/>
    <x v="1041"/>
    <n v="13"/>
    <n v="13"/>
    <n v="0"/>
    <n v="0"/>
    <n v="13"/>
    <n v="13"/>
  </r>
  <r>
    <m/>
    <m/>
    <x v="1390"/>
    <x v="1387"/>
    <n v="31"/>
    <n v="31"/>
    <n v="0"/>
    <n v="0"/>
    <n v="31"/>
    <n v="31"/>
  </r>
  <r>
    <m/>
    <m/>
    <x v="1391"/>
    <x v="1388"/>
    <n v="5"/>
    <n v="5"/>
    <n v="0"/>
    <n v="0"/>
    <n v="5"/>
    <n v="5"/>
  </r>
  <r>
    <m/>
    <m/>
    <x v="1018"/>
    <x v="1017"/>
    <n v="12"/>
    <n v="12"/>
    <n v="0"/>
    <n v="0"/>
    <n v="12"/>
    <n v="12"/>
  </r>
  <r>
    <m/>
    <m/>
    <x v="1392"/>
    <x v="1389"/>
    <n v="11"/>
    <n v="11"/>
    <n v="0"/>
    <n v="0"/>
    <n v="11"/>
    <n v="11"/>
  </r>
  <r>
    <m/>
    <m/>
    <x v="1019"/>
    <x v="1018"/>
    <n v="4"/>
    <n v="4"/>
    <n v="0"/>
    <n v="0"/>
    <n v="4"/>
    <n v="4"/>
  </r>
  <r>
    <m/>
    <m/>
    <x v="1020"/>
    <x v="1019"/>
    <n v="2"/>
    <n v="2"/>
    <n v="0"/>
    <n v="0"/>
    <n v="2"/>
    <n v="2"/>
  </r>
  <r>
    <m/>
    <m/>
    <x v="1393"/>
    <x v="1390"/>
    <n v="1"/>
    <n v="1"/>
    <n v="0"/>
    <n v="0"/>
    <n v="1"/>
    <n v="1"/>
  </r>
  <r>
    <m/>
    <m/>
    <x v="1394"/>
    <x v="1391"/>
    <n v="4"/>
    <n v="4"/>
    <n v="0"/>
    <n v="0"/>
    <n v="4"/>
    <n v="4"/>
  </r>
  <r>
    <m/>
    <m/>
    <x v="1021"/>
    <x v="1020"/>
    <n v="13"/>
    <n v="13"/>
    <n v="0"/>
    <n v="0"/>
    <n v="13"/>
    <n v="13"/>
  </r>
  <r>
    <m/>
    <m/>
    <x v="1022"/>
    <x v="1021"/>
    <n v="28"/>
    <n v="28"/>
    <n v="0"/>
    <n v="0"/>
    <n v="28"/>
    <n v="28"/>
  </r>
  <r>
    <m/>
    <m/>
    <x v="1023"/>
    <x v="1022"/>
    <n v="31"/>
    <n v="31"/>
    <n v="0"/>
    <n v="0"/>
    <n v="31"/>
    <n v="31"/>
  </r>
  <r>
    <m/>
    <m/>
    <x v="1024"/>
    <x v="1023"/>
    <n v="4"/>
    <n v="4"/>
    <n v="0"/>
    <n v="0"/>
    <n v="4"/>
    <n v="4"/>
  </r>
  <r>
    <m/>
    <m/>
    <x v="1395"/>
    <x v="1392"/>
    <n v="3"/>
    <n v="3"/>
    <n v="0"/>
    <n v="0"/>
    <n v="3"/>
    <n v="3"/>
  </r>
  <r>
    <m/>
    <m/>
    <x v="1396"/>
    <x v="1393"/>
    <n v="1"/>
    <n v="1"/>
    <n v="0"/>
    <n v="0"/>
    <n v="1"/>
    <n v="1"/>
  </r>
  <r>
    <m/>
    <m/>
    <x v="1397"/>
    <x v="1394"/>
    <n v="1"/>
    <n v="1"/>
    <n v="0"/>
    <n v="0"/>
    <n v="1"/>
    <n v="1"/>
  </r>
  <r>
    <m/>
    <m/>
    <x v="1398"/>
    <x v="1395"/>
    <n v="9"/>
    <n v="9"/>
    <n v="0"/>
    <n v="0"/>
    <n v="9"/>
    <n v="9"/>
  </r>
  <r>
    <m/>
    <m/>
    <x v="1025"/>
    <x v="1024"/>
    <n v="67"/>
    <n v="67"/>
    <n v="0"/>
    <n v="0"/>
    <n v="67"/>
    <n v="67"/>
  </r>
  <r>
    <m/>
    <m/>
    <x v="1399"/>
    <x v="1396"/>
    <n v="1"/>
    <n v="1"/>
    <n v="0"/>
    <n v="0"/>
    <n v="1"/>
    <n v="1"/>
  </r>
  <r>
    <m/>
    <m/>
    <x v="1400"/>
    <x v="1397"/>
    <n v="10"/>
    <n v="10"/>
    <n v="0"/>
    <n v="0"/>
    <n v="10"/>
    <n v="10"/>
  </r>
  <r>
    <m/>
    <m/>
    <x v="986"/>
    <x v="985"/>
    <n v="8"/>
    <n v="8"/>
    <n v="0"/>
    <n v="0"/>
    <n v="8"/>
    <n v="8"/>
  </r>
  <r>
    <m/>
    <m/>
    <x v="987"/>
    <x v="986"/>
    <n v="21"/>
    <n v="21"/>
    <n v="0"/>
    <n v="0"/>
    <n v="21"/>
    <n v="21"/>
  </r>
  <r>
    <m/>
    <m/>
    <x v="1401"/>
    <x v="1398"/>
    <n v="1"/>
    <n v="1"/>
    <n v="0"/>
    <n v="0"/>
    <n v="1"/>
    <n v="1"/>
  </r>
  <r>
    <m/>
    <m/>
    <x v="988"/>
    <x v="987"/>
    <n v="3"/>
    <n v="3"/>
    <n v="0"/>
    <n v="0"/>
    <n v="3"/>
    <n v="3"/>
  </r>
  <r>
    <m/>
    <m/>
    <x v="989"/>
    <x v="988"/>
    <n v="2"/>
    <n v="2"/>
    <n v="0"/>
    <n v="0"/>
    <n v="2"/>
    <n v="2"/>
  </r>
  <r>
    <m/>
    <m/>
    <x v="1027"/>
    <x v="1026"/>
    <n v="8"/>
    <n v="8"/>
    <n v="0"/>
    <n v="0"/>
    <n v="8"/>
    <n v="8"/>
  </r>
  <r>
    <m/>
    <m/>
    <x v="1402"/>
    <x v="1399"/>
    <n v="1"/>
    <n v="1"/>
    <n v="0"/>
    <n v="0"/>
    <n v="1"/>
    <n v="1"/>
  </r>
  <r>
    <m/>
    <m/>
    <x v="1403"/>
    <x v="1400"/>
    <n v="2"/>
    <n v="2"/>
    <n v="0"/>
    <n v="0"/>
    <n v="2"/>
    <n v="2"/>
  </r>
  <r>
    <m/>
    <m/>
    <x v="1030"/>
    <x v="1029"/>
    <n v="39"/>
    <n v="39"/>
    <n v="0"/>
    <n v="0"/>
    <n v="39"/>
    <n v="39"/>
  </r>
  <r>
    <m/>
    <m/>
    <x v="1404"/>
    <x v="1401"/>
    <n v="2"/>
    <n v="2"/>
    <n v="0"/>
    <n v="0"/>
    <n v="2"/>
    <n v="2"/>
  </r>
  <r>
    <m/>
    <m/>
    <x v="1048"/>
    <x v="1047"/>
    <n v="4667"/>
    <n v="4667"/>
    <n v="0"/>
    <n v="0"/>
    <n v="4667"/>
    <n v="4667"/>
  </r>
  <r>
    <m/>
    <m/>
    <x v="1032"/>
    <x v="1031"/>
    <n v="2"/>
    <n v="2"/>
    <n v="0"/>
    <n v="0"/>
    <n v="2"/>
    <n v="2"/>
  </r>
  <r>
    <m/>
    <m/>
    <x v="1034"/>
    <x v="1033"/>
    <n v="4"/>
    <n v="4"/>
    <n v="0"/>
    <n v="0"/>
    <n v="4"/>
    <n v="4"/>
  </r>
  <r>
    <m/>
    <m/>
    <x v="1035"/>
    <x v="1034"/>
    <n v="2"/>
    <n v="2"/>
    <n v="0"/>
    <n v="0"/>
    <n v="2"/>
    <n v="2"/>
  </r>
  <r>
    <m/>
    <m/>
    <x v="1405"/>
    <x v="1402"/>
    <n v="6"/>
    <n v="6"/>
    <n v="0"/>
    <n v="0"/>
    <n v="6"/>
    <n v="6"/>
  </r>
  <r>
    <m/>
    <m/>
    <x v="1036"/>
    <x v="1035"/>
    <n v="4"/>
    <n v="4"/>
    <n v="0"/>
    <n v="0"/>
    <n v="4"/>
    <n v="4"/>
  </r>
  <r>
    <m/>
    <m/>
    <x v="1050"/>
    <x v="1049"/>
    <n v="235"/>
    <n v="235"/>
    <n v="0"/>
    <n v="0"/>
    <n v="235"/>
    <n v="235"/>
  </r>
  <r>
    <m/>
    <m/>
    <x v="993"/>
    <x v="992"/>
    <n v="130"/>
    <n v="130"/>
    <n v="0"/>
    <n v="0"/>
    <n v="130"/>
    <n v="130"/>
  </r>
  <r>
    <m/>
    <m/>
    <x v="644"/>
    <x v="644"/>
    <n v="45772"/>
    <n v="45772"/>
    <n v="0"/>
    <n v="0"/>
    <n v="45772"/>
    <n v="45772"/>
  </r>
  <r>
    <m/>
    <m/>
    <x v="683"/>
    <x v="683"/>
    <n v="51"/>
    <n v="51"/>
    <n v="0"/>
    <n v="0"/>
    <n v="51"/>
    <n v="51"/>
  </r>
  <r>
    <m/>
    <m/>
    <x v="743"/>
    <x v="743"/>
    <n v="459"/>
    <n v="459"/>
    <n v="0"/>
    <n v="0"/>
    <n v="459"/>
    <n v="459"/>
  </r>
  <r>
    <m/>
    <m/>
    <x v="645"/>
    <x v="645"/>
    <n v="952"/>
    <n v="952"/>
    <n v="0"/>
    <n v="0"/>
    <n v="952"/>
    <n v="952"/>
  </r>
  <r>
    <m/>
    <m/>
    <x v="646"/>
    <x v="646"/>
    <n v="49"/>
    <n v="49"/>
    <n v="0"/>
    <n v="0"/>
    <n v="49"/>
    <n v="49"/>
  </r>
  <r>
    <m/>
    <m/>
    <x v="805"/>
    <x v="805"/>
    <n v="49"/>
    <n v="49"/>
    <n v="0"/>
    <n v="0"/>
    <n v="49"/>
    <n v="49"/>
  </r>
  <r>
    <m/>
    <m/>
    <x v="806"/>
    <x v="806"/>
    <n v="49"/>
    <n v="49"/>
    <n v="0"/>
    <n v="0"/>
    <n v="49"/>
    <n v="49"/>
  </r>
  <r>
    <m/>
    <m/>
    <x v="1406"/>
    <x v="1403"/>
    <n v="42"/>
    <n v="42"/>
    <n v="0"/>
    <n v="0"/>
    <n v="42"/>
    <n v="42"/>
  </r>
  <r>
    <m/>
    <m/>
    <x v="1407"/>
    <x v="1404"/>
    <n v="227"/>
    <n v="227"/>
    <n v="0"/>
    <n v="0"/>
    <n v="227"/>
    <n v="227"/>
  </r>
  <r>
    <m/>
    <m/>
    <x v="745"/>
    <x v="745"/>
    <n v="244"/>
    <n v="244"/>
    <n v="0"/>
    <n v="0"/>
    <n v="244"/>
    <n v="244"/>
  </r>
  <r>
    <m/>
    <m/>
    <x v="888"/>
    <x v="888"/>
    <n v="13"/>
    <n v="13"/>
    <n v="0"/>
    <n v="0"/>
    <n v="13"/>
    <n v="13"/>
  </r>
  <r>
    <m/>
    <m/>
    <x v="1408"/>
    <x v="1405"/>
    <n v="10"/>
    <n v="10"/>
    <n v="0"/>
    <n v="0"/>
    <n v="10"/>
    <n v="10"/>
  </r>
  <r>
    <m/>
    <m/>
    <x v="1038"/>
    <x v="1037"/>
    <n v="322"/>
    <n v="322"/>
    <n v="0"/>
    <n v="0"/>
    <n v="322"/>
    <n v="322"/>
  </r>
  <r>
    <m/>
    <m/>
    <x v="811"/>
    <x v="811"/>
    <n v="95"/>
    <n v="95"/>
    <n v="0"/>
    <n v="0"/>
    <n v="95"/>
    <n v="95"/>
  </r>
  <r>
    <m/>
    <m/>
    <x v="1039"/>
    <x v="1038"/>
    <n v="2852"/>
    <n v="2852"/>
    <n v="0"/>
    <n v="0"/>
    <n v="2852"/>
    <n v="2852"/>
  </r>
  <r>
    <m/>
    <m/>
    <x v="861"/>
    <x v="861"/>
    <n v="175"/>
    <n v="175"/>
    <n v="0"/>
    <n v="0"/>
    <n v="175"/>
    <n v="175"/>
  </r>
  <r>
    <m/>
    <m/>
    <x v="687"/>
    <x v="687"/>
    <n v="20"/>
    <n v="20"/>
    <n v="0"/>
    <n v="0"/>
    <n v="20"/>
    <n v="20"/>
  </r>
  <r>
    <m/>
    <m/>
    <x v="656"/>
    <x v="656"/>
    <n v="1879"/>
    <n v="1879"/>
    <n v="0"/>
    <n v="0"/>
    <n v="1879"/>
    <n v="1879"/>
  </r>
  <r>
    <m/>
    <m/>
    <x v="658"/>
    <x v="658"/>
    <n v="12"/>
    <n v="12"/>
    <n v="0"/>
    <n v="0"/>
    <n v="12"/>
    <n v="12"/>
  </r>
  <r>
    <m/>
    <m/>
    <x v="688"/>
    <x v="688"/>
    <n v="1316"/>
    <n v="1316"/>
    <n v="0"/>
    <n v="0"/>
    <n v="1316"/>
    <n v="1316"/>
  </r>
  <r>
    <m/>
    <m/>
    <x v="660"/>
    <x v="660"/>
    <n v="284"/>
    <n v="284"/>
    <n v="0"/>
    <n v="0"/>
    <n v="284"/>
    <n v="284"/>
  </r>
  <r>
    <m/>
    <m/>
    <x v="661"/>
    <x v="661"/>
    <n v="436"/>
    <n v="436"/>
    <n v="0"/>
    <n v="0"/>
    <n v="436"/>
    <n v="436"/>
  </r>
  <r>
    <m/>
    <m/>
    <x v="662"/>
    <x v="662"/>
    <n v="6300"/>
    <n v="6300"/>
    <n v="0"/>
    <n v="0"/>
    <n v="6300"/>
    <n v="6300"/>
  </r>
  <r>
    <m/>
    <m/>
    <x v="663"/>
    <x v="663"/>
    <n v="6488"/>
    <n v="6488"/>
    <n v="0"/>
    <n v="0"/>
    <n v="6488"/>
    <n v="6488"/>
  </r>
  <r>
    <m/>
    <m/>
    <x v="664"/>
    <x v="664"/>
    <n v="421"/>
    <n v="421"/>
    <n v="0"/>
    <n v="0"/>
    <n v="421"/>
    <n v="421"/>
  </r>
  <r>
    <m/>
    <m/>
    <x v="665"/>
    <x v="665"/>
    <n v="122"/>
    <n v="122"/>
    <n v="0"/>
    <n v="0"/>
    <n v="122"/>
    <n v="122"/>
  </r>
  <r>
    <m/>
    <m/>
    <x v="750"/>
    <x v="750"/>
    <n v="38"/>
    <n v="38"/>
    <n v="0"/>
    <n v="0"/>
    <n v="38"/>
    <n v="38"/>
  </r>
  <r>
    <m/>
    <m/>
    <x v="669"/>
    <x v="669"/>
    <n v="2255"/>
    <n v="2255"/>
    <n v="0"/>
    <n v="0"/>
    <n v="2255"/>
    <n v="2255"/>
  </r>
  <r>
    <m/>
    <m/>
    <x v="924"/>
    <x v="923"/>
    <n v="842"/>
    <n v="842"/>
    <n v="0"/>
    <n v="0"/>
    <n v="842"/>
    <n v="842"/>
  </r>
  <r>
    <m/>
    <m/>
    <x v="672"/>
    <x v="672"/>
    <n v="918"/>
    <n v="918"/>
    <n v="0"/>
    <n v="0"/>
    <n v="918"/>
    <n v="918"/>
  </r>
  <r>
    <m/>
    <m/>
    <x v="674"/>
    <x v="674"/>
    <n v="1370"/>
    <n v="1370"/>
    <n v="0"/>
    <n v="0"/>
    <n v="1370"/>
    <n v="1370"/>
  </r>
  <r>
    <m/>
    <m/>
    <x v="933"/>
    <x v="932"/>
    <n v="3221"/>
    <n v="3221"/>
    <n v="0"/>
    <n v="0"/>
    <n v="3221"/>
    <n v="3221"/>
  </r>
  <r>
    <m/>
    <m/>
    <x v="26"/>
    <x v="27"/>
    <n v="1"/>
    <n v="1"/>
    <n v="0"/>
    <n v="0"/>
    <n v="1"/>
    <n v="1"/>
  </r>
  <r>
    <m/>
    <m/>
    <x v="820"/>
    <x v="820"/>
    <n v="2"/>
    <n v="2"/>
    <n v="0"/>
    <n v="0"/>
    <n v="2"/>
    <n v="2"/>
  </r>
  <r>
    <m/>
    <m/>
    <x v="0"/>
    <x v="0"/>
    <m/>
    <m/>
    <m/>
    <m/>
    <m/>
    <m/>
  </r>
  <r>
    <s v="Služba za anesteziju sa reanimacijom "/>
    <m/>
    <x v="0"/>
    <x v="0"/>
    <m/>
    <m/>
    <m/>
    <m/>
    <m/>
    <m/>
  </r>
  <r>
    <m/>
    <m/>
    <x v="1409"/>
    <x v="1406"/>
    <n v="7"/>
    <n v="7"/>
    <n v="41"/>
    <n v="41"/>
    <n v="48"/>
    <n v="48"/>
  </r>
  <r>
    <m/>
    <m/>
    <x v="752"/>
    <x v="752"/>
    <n v="0"/>
    <n v="0"/>
    <n v="1"/>
    <n v="1"/>
    <n v="1"/>
    <n v="1"/>
  </r>
  <r>
    <m/>
    <m/>
    <x v="753"/>
    <x v="753"/>
    <n v="0"/>
    <n v="0"/>
    <n v="30"/>
    <n v="30"/>
    <n v="30"/>
    <n v="30"/>
  </r>
  <r>
    <m/>
    <m/>
    <x v="762"/>
    <x v="762"/>
    <n v="2"/>
    <n v="2"/>
    <n v="183"/>
    <n v="183"/>
    <n v="185"/>
    <n v="185"/>
  </r>
  <r>
    <m/>
    <m/>
    <x v="964"/>
    <x v="963"/>
    <n v="1"/>
    <n v="1"/>
    <n v="75"/>
    <n v="75"/>
    <n v="76"/>
    <n v="76"/>
  </r>
  <r>
    <m/>
    <m/>
    <x v="628"/>
    <x v="629"/>
    <n v="0"/>
    <n v="0"/>
    <n v="88"/>
    <n v="88"/>
    <n v="88"/>
    <n v="88"/>
  </r>
  <r>
    <m/>
    <m/>
    <x v="1410"/>
    <x v="1407"/>
    <n v="0"/>
    <n v="0"/>
    <n v="1"/>
    <n v="1"/>
    <n v="1"/>
    <n v="1"/>
  </r>
  <r>
    <m/>
    <m/>
    <x v="676"/>
    <x v="676"/>
    <n v="38"/>
    <n v="38"/>
    <n v="1467"/>
    <n v="1467"/>
    <n v="1505"/>
    <n v="1505"/>
  </r>
  <r>
    <m/>
    <m/>
    <x v="770"/>
    <x v="770"/>
    <n v="0"/>
    <n v="0"/>
    <n v="1"/>
    <n v="1"/>
    <n v="1"/>
    <n v="1"/>
  </r>
  <r>
    <m/>
    <m/>
    <x v="771"/>
    <x v="771"/>
    <n v="0"/>
    <n v="0"/>
    <n v="96"/>
    <n v="96"/>
    <n v="96"/>
    <n v="96"/>
  </r>
  <r>
    <m/>
    <m/>
    <x v="1411"/>
    <x v="1408"/>
    <n v="0"/>
    <n v="0"/>
    <n v="5"/>
    <n v="5"/>
    <n v="5"/>
    <n v="5"/>
  </r>
  <r>
    <m/>
    <m/>
    <x v="631"/>
    <x v="632"/>
    <n v="2"/>
    <n v="2"/>
    <n v="729"/>
    <n v="729"/>
    <n v="731"/>
    <n v="731"/>
  </r>
  <r>
    <m/>
    <m/>
    <x v="1412"/>
    <x v="1409"/>
    <n v="8"/>
    <n v="8"/>
    <n v="41"/>
    <n v="41"/>
    <n v="49"/>
    <n v="49"/>
  </r>
  <r>
    <m/>
    <m/>
    <x v="1413"/>
    <x v="1410"/>
    <n v="0"/>
    <n v="0"/>
    <n v="2"/>
    <n v="2"/>
    <n v="2"/>
    <n v="2"/>
  </r>
  <r>
    <m/>
    <m/>
    <x v="642"/>
    <x v="642"/>
    <n v="9"/>
    <n v="9"/>
    <n v="437"/>
    <n v="437"/>
    <n v="446"/>
    <n v="446"/>
  </r>
  <r>
    <m/>
    <m/>
    <x v="1414"/>
    <x v="1411"/>
    <n v="0"/>
    <n v="0"/>
    <n v="1"/>
    <n v="1"/>
    <n v="1"/>
    <n v="1"/>
  </r>
  <r>
    <m/>
    <m/>
    <x v="683"/>
    <x v="683"/>
    <n v="3"/>
    <n v="3"/>
    <n v="494"/>
    <n v="494"/>
    <n v="497"/>
    <n v="497"/>
  </r>
  <r>
    <m/>
    <m/>
    <x v="994"/>
    <x v="993"/>
    <n v="0"/>
    <n v="0"/>
    <n v="7"/>
    <n v="7"/>
    <n v="7"/>
    <n v="7"/>
  </r>
  <r>
    <m/>
    <m/>
    <x v="646"/>
    <x v="646"/>
    <n v="9"/>
    <n v="9"/>
    <n v="6"/>
    <n v="6"/>
    <n v="15"/>
    <n v="15"/>
  </r>
  <r>
    <m/>
    <m/>
    <x v="805"/>
    <x v="805"/>
    <n v="5"/>
    <n v="5"/>
    <n v="4"/>
    <n v="4"/>
    <n v="9"/>
    <n v="9"/>
  </r>
  <r>
    <m/>
    <m/>
    <x v="807"/>
    <x v="807"/>
    <n v="1158"/>
    <n v="1158"/>
    <n v="2788"/>
    <n v="2788"/>
    <n v="3946"/>
    <n v="3946"/>
  </r>
  <r>
    <m/>
    <m/>
    <x v="745"/>
    <x v="745"/>
    <n v="0"/>
    <n v="0"/>
    <n v="1"/>
    <n v="1"/>
    <n v="1"/>
    <n v="1"/>
  </r>
  <r>
    <m/>
    <m/>
    <x v="684"/>
    <x v="684"/>
    <n v="0"/>
    <n v="0"/>
    <n v="257"/>
    <n v="257"/>
    <n v="257"/>
    <n v="257"/>
  </r>
  <r>
    <m/>
    <m/>
    <x v="995"/>
    <x v="994"/>
    <n v="0"/>
    <n v="0"/>
    <n v="1"/>
    <n v="1"/>
    <n v="1"/>
    <n v="1"/>
  </r>
  <r>
    <m/>
    <m/>
    <x v="746"/>
    <x v="746"/>
    <n v="0"/>
    <n v="0"/>
    <n v="1"/>
    <n v="1"/>
    <n v="1"/>
    <n v="1"/>
  </r>
  <r>
    <m/>
    <m/>
    <x v="809"/>
    <x v="809"/>
    <n v="0"/>
    <n v="0"/>
    <n v="1"/>
    <n v="1"/>
    <n v="1"/>
    <n v="1"/>
  </r>
  <r>
    <m/>
    <m/>
    <x v="1415"/>
    <x v="1412"/>
    <n v="438"/>
    <n v="438"/>
    <n v="4222"/>
    <n v="4222"/>
    <n v="4660"/>
    <n v="4660"/>
  </r>
  <r>
    <m/>
    <m/>
    <x v="1416"/>
    <x v="1413"/>
    <n v="1364"/>
    <n v="1364"/>
    <n v="3197"/>
    <n v="3197"/>
    <n v="4561"/>
    <n v="4561"/>
  </r>
  <r>
    <m/>
    <m/>
    <x v="1417"/>
    <x v="1414"/>
    <n v="0"/>
    <n v="0"/>
    <n v="2"/>
    <n v="2"/>
    <n v="2"/>
    <n v="2"/>
  </r>
  <r>
    <m/>
    <m/>
    <x v="1418"/>
    <x v="1415"/>
    <n v="12"/>
    <n v="12"/>
    <n v="40"/>
    <n v="40"/>
    <n v="52"/>
    <n v="52"/>
  </r>
  <r>
    <m/>
    <m/>
    <x v="1419"/>
    <x v="1416"/>
    <n v="1"/>
    <n v="1"/>
    <n v="2"/>
    <n v="2"/>
    <n v="3"/>
    <n v="3"/>
  </r>
  <r>
    <m/>
    <m/>
    <x v="1420"/>
    <x v="1417"/>
    <n v="23"/>
    <n v="23"/>
    <n v="111"/>
    <n v="111"/>
    <n v="134"/>
    <n v="134"/>
  </r>
  <r>
    <m/>
    <m/>
    <x v="1421"/>
    <x v="1418"/>
    <n v="0"/>
    <n v="0"/>
    <n v="4"/>
    <n v="4"/>
    <n v="4"/>
    <n v="4"/>
  </r>
  <r>
    <m/>
    <m/>
    <x v="1422"/>
    <x v="1419"/>
    <n v="0"/>
    <n v="0"/>
    <n v="24"/>
    <n v="24"/>
    <n v="24"/>
    <n v="24"/>
  </r>
  <r>
    <m/>
    <m/>
    <x v="1423"/>
    <x v="1420"/>
    <n v="0"/>
    <n v="0"/>
    <n v="10"/>
    <n v="10"/>
    <n v="10"/>
    <n v="10"/>
  </r>
  <r>
    <m/>
    <m/>
    <x v="1424"/>
    <x v="1421"/>
    <n v="0"/>
    <n v="0"/>
    <n v="139"/>
    <n v="139"/>
    <n v="139"/>
    <n v="139"/>
  </r>
  <r>
    <m/>
    <m/>
    <x v="1425"/>
    <x v="1422"/>
    <n v="0"/>
    <n v="0"/>
    <n v="3"/>
    <n v="3"/>
    <n v="3"/>
    <n v="3"/>
  </r>
  <r>
    <m/>
    <m/>
    <x v="1426"/>
    <x v="1423"/>
    <n v="0"/>
    <n v="0"/>
    <n v="72"/>
    <n v="72"/>
    <n v="72"/>
    <n v="72"/>
  </r>
  <r>
    <m/>
    <m/>
    <x v="1427"/>
    <x v="1424"/>
    <n v="0"/>
    <n v="0"/>
    <n v="3"/>
    <n v="3"/>
    <n v="3"/>
    <n v="3"/>
  </r>
  <r>
    <m/>
    <m/>
    <x v="1428"/>
    <x v="1425"/>
    <n v="31"/>
    <n v="31"/>
    <n v="69"/>
    <n v="69"/>
    <n v="100"/>
    <n v="100"/>
  </r>
  <r>
    <m/>
    <m/>
    <x v="1429"/>
    <x v="1426"/>
    <n v="0"/>
    <n v="0"/>
    <n v="4"/>
    <n v="4"/>
    <n v="4"/>
    <n v="4"/>
  </r>
  <r>
    <m/>
    <m/>
    <x v="1430"/>
    <x v="1427"/>
    <n v="446"/>
    <n v="446"/>
    <n v="838"/>
    <n v="838"/>
    <n v="1284"/>
    <n v="1284"/>
  </r>
  <r>
    <m/>
    <m/>
    <x v="1431"/>
    <x v="1428"/>
    <n v="1"/>
    <n v="1"/>
    <n v="7"/>
    <n v="7"/>
    <n v="8"/>
    <n v="8"/>
  </r>
  <r>
    <m/>
    <m/>
    <x v="1432"/>
    <x v="1429"/>
    <n v="670"/>
    <n v="670"/>
    <n v="1190"/>
    <n v="1190"/>
    <n v="1860"/>
    <n v="1860"/>
  </r>
  <r>
    <m/>
    <m/>
    <x v="811"/>
    <x v="811"/>
    <n v="9"/>
    <n v="9"/>
    <n v="72"/>
    <n v="72"/>
    <n v="81"/>
    <n v="81"/>
  </r>
  <r>
    <m/>
    <m/>
    <x v="997"/>
    <x v="996"/>
    <n v="1"/>
    <n v="1"/>
    <n v="60"/>
    <n v="60"/>
    <n v="61"/>
    <n v="61"/>
  </r>
  <r>
    <m/>
    <m/>
    <x v="921"/>
    <x v="920"/>
    <n v="3"/>
    <n v="3"/>
    <n v="8"/>
    <n v="8"/>
    <n v="11"/>
    <n v="11"/>
  </r>
  <r>
    <m/>
    <m/>
    <x v="922"/>
    <x v="921"/>
    <n v="7"/>
    <n v="7"/>
    <n v="258"/>
    <n v="258"/>
    <n v="265"/>
    <n v="265"/>
  </r>
  <r>
    <m/>
    <m/>
    <x v="1433"/>
    <x v="1430"/>
    <n v="0"/>
    <n v="0"/>
    <n v="2"/>
    <n v="2"/>
    <n v="2"/>
    <n v="2"/>
  </r>
  <r>
    <m/>
    <m/>
    <x v="923"/>
    <x v="922"/>
    <n v="3"/>
    <n v="3"/>
    <n v="60"/>
    <n v="60"/>
    <n v="63"/>
    <n v="63"/>
  </r>
  <r>
    <m/>
    <m/>
    <x v="1434"/>
    <x v="1431"/>
    <n v="53"/>
    <n v="53"/>
    <n v="155"/>
    <n v="155"/>
    <n v="208"/>
    <n v="208"/>
  </r>
  <r>
    <m/>
    <m/>
    <x v="1435"/>
    <x v="1432"/>
    <n v="149"/>
    <n v="149"/>
    <n v="1361"/>
    <n v="1361"/>
    <n v="1510"/>
    <n v="1510"/>
  </r>
  <r>
    <m/>
    <m/>
    <x v="1436"/>
    <x v="1433"/>
    <n v="115"/>
    <n v="115"/>
    <n v="571"/>
    <n v="571"/>
    <n v="686"/>
    <n v="686"/>
  </r>
  <r>
    <m/>
    <m/>
    <x v="1437"/>
    <x v="1434"/>
    <n v="254"/>
    <n v="254"/>
    <n v="1693"/>
    <n v="1693"/>
    <n v="1947"/>
    <n v="1947"/>
  </r>
  <r>
    <m/>
    <m/>
    <x v="1438"/>
    <x v="1435"/>
    <n v="6"/>
    <n v="6"/>
    <n v="118"/>
    <n v="118"/>
    <n v="124"/>
    <n v="124"/>
  </r>
  <r>
    <m/>
    <m/>
    <x v="1439"/>
    <x v="1436"/>
    <n v="22"/>
    <n v="22"/>
    <n v="796"/>
    <n v="796"/>
    <n v="818"/>
    <n v="818"/>
  </r>
  <r>
    <m/>
    <m/>
    <x v="1440"/>
    <x v="1437"/>
    <n v="0"/>
    <n v="0"/>
    <n v="15"/>
    <n v="15"/>
    <n v="15"/>
    <n v="15"/>
  </r>
  <r>
    <m/>
    <m/>
    <x v="1441"/>
    <x v="1438"/>
    <n v="0"/>
    <n v="0"/>
    <n v="16"/>
    <n v="16"/>
    <n v="16"/>
    <n v="16"/>
  </r>
  <r>
    <m/>
    <m/>
    <x v="1442"/>
    <x v="1439"/>
    <n v="0"/>
    <n v="0"/>
    <n v="6"/>
    <n v="6"/>
    <n v="6"/>
    <n v="6"/>
  </r>
  <r>
    <m/>
    <m/>
    <x v="1443"/>
    <x v="1440"/>
    <n v="0"/>
    <n v="0"/>
    <n v="9"/>
    <n v="9"/>
    <n v="9"/>
    <n v="9"/>
  </r>
  <r>
    <m/>
    <m/>
    <x v="1444"/>
    <x v="1441"/>
    <n v="33"/>
    <n v="33"/>
    <n v="95"/>
    <n v="95"/>
    <n v="128"/>
    <n v="128"/>
  </r>
  <r>
    <m/>
    <m/>
    <x v="1445"/>
    <x v="1442"/>
    <n v="1"/>
    <n v="1"/>
    <n v="8"/>
    <n v="8"/>
    <n v="9"/>
    <n v="9"/>
  </r>
  <r>
    <m/>
    <m/>
    <x v="812"/>
    <x v="812"/>
    <n v="451"/>
    <n v="451"/>
    <n v="984"/>
    <n v="984"/>
    <n v="1435"/>
    <n v="1435"/>
  </r>
  <r>
    <m/>
    <m/>
    <x v="813"/>
    <x v="813"/>
    <n v="0"/>
    <n v="0"/>
    <n v="12"/>
    <n v="12"/>
    <n v="12"/>
    <n v="12"/>
  </r>
  <r>
    <m/>
    <m/>
    <x v="1446"/>
    <x v="1443"/>
    <n v="680"/>
    <n v="680"/>
    <n v="1279"/>
    <n v="1279"/>
    <n v="1959"/>
    <n v="1959"/>
  </r>
  <r>
    <m/>
    <m/>
    <x v="1447"/>
    <x v="1444"/>
    <n v="0"/>
    <n v="0"/>
    <n v="2"/>
    <n v="2"/>
    <n v="2"/>
    <n v="2"/>
  </r>
  <r>
    <m/>
    <m/>
    <x v="1448"/>
    <x v="1445"/>
    <n v="1"/>
    <n v="1"/>
    <n v="0"/>
    <n v="0"/>
    <n v="1"/>
    <n v="1"/>
  </r>
  <r>
    <m/>
    <m/>
    <x v="1449"/>
    <x v="1446"/>
    <n v="21"/>
    <n v="21"/>
    <n v="108"/>
    <n v="108"/>
    <n v="129"/>
    <n v="129"/>
  </r>
  <r>
    <m/>
    <m/>
    <x v="998"/>
    <x v="997"/>
    <n v="4"/>
    <n v="4"/>
    <n v="227"/>
    <n v="227"/>
    <n v="231"/>
    <n v="231"/>
  </r>
  <r>
    <m/>
    <m/>
    <x v="655"/>
    <x v="655"/>
    <n v="1754"/>
    <n v="1754"/>
    <n v="6633"/>
    <n v="6633"/>
    <n v="8387"/>
    <n v="8387"/>
  </r>
  <r>
    <m/>
    <m/>
    <x v="657"/>
    <x v="657"/>
    <n v="108"/>
    <n v="108"/>
    <n v="282"/>
    <n v="282"/>
    <n v="390"/>
    <n v="390"/>
  </r>
  <r>
    <m/>
    <m/>
    <x v="662"/>
    <x v="662"/>
    <n v="144"/>
    <n v="144"/>
    <n v="497"/>
    <n v="497"/>
    <n v="641"/>
    <n v="641"/>
  </r>
  <r>
    <m/>
    <m/>
    <x v="663"/>
    <x v="663"/>
    <n v="204"/>
    <n v="204"/>
    <n v="1082"/>
    <n v="1082"/>
    <n v="1286"/>
    <n v="1286"/>
  </r>
  <r>
    <m/>
    <m/>
    <x v="666"/>
    <x v="666"/>
    <n v="0"/>
    <n v="0"/>
    <n v="5"/>
    <n v="5"/>
    <n v="5"/>
    <n v="5"/>
  </r>
  <r>
    <m/>
    <m/>
    <x v="925"/>
    <x v="924"/>
    <n v="895"/>
    <n v="895"/>
    <n v="2151"/>
    <n v="2151"/>
    <n v="3046"/>
    <n v="3046"/>
  </r>
  <r>
    <m/>
    <m/>
    <x v="929"/>
    <x v="928"/>
    <n v="895"/>
    <n v="895"/>
    <n v="2138"/>
    <n v="2138"/>
    <n v="3033"/>
    <n v="3033"/>
  </r>
  <r>
    <m/>
    <m/>
    <x v="930"/>
    <x v="929"/>
    <n v="895"/>
    <n v="895"/>
    <n v="2128"/>
    <n v="2128"/>
    <n v="3023"/>
    <n v="3023"/>
  </r>
  <r>
    <m/>
    <m/>
    <x v="931"/>
    <x v="930"/>
    <n v="895"/>
    <n v="895"/>
    <n v="0"/>
    <n v="0"/>
    <n v="895"/>
    <n v="895"/>
  </r>
  <r>
    <m/>
    <m/>
    <x v="1450"/>
    <x v="1447"/>
    <n v="0"/>
    <n v="0"/>
    <n v="2135"/>
    <n v="2135"/>
    <n v="2135"/>
    <n v="2135"/>
  </r>
  <r>
    <m/>
    <m/>
    <x v="200"/>
    <x v="201"/>
    <n v="0"/>
    <n v="0"/>
    <n v="1"/>
    <n v="1"/>
    <n v="1"/>
    <n v="1"/>
  </r>
  <r>
    <m/>
    <m/>
    <x v="1451"/>
    <x v="1448"/>
    <n v="0"/>
    <n v="0"/>
    <n v="1"/>
    <n v="1"/>
    <n v="1"/>
    <n v="1"/>
  </r>
  <r>
    <m/>
    <m/>
    <x v="1452"/>
    <x v="1449"/>
    <n v="0"/>
    <n v="0"/>
    <n v="4"/>
    <n v="4"/>
    <n v="4"/>
    <n v="4"/>
  </r>
  <r>
    <m/>
    <m/>
    <x v="1453"/>
    <x v="1450"/>
    <n v="0"/>
    <n v="0"/>
    <n v="1"/>
    <n v="1"/>
    <n v="1"/>
    <n v="1"/>
  </r>
  <r>
    <m/>
    <m/>
    <x v="518"/>
    <x v="519"/>
    <n v="0"/>
    <n v="0"/>
    <n v="6"/>
    <n v="6"/>
    <n v="6"/>
    <n v="6"/>
  </r>
  <r>
    <m/>
    <m/>
    <x v="1454"/>
    <x v="1451"/>
    <n v="1"/>
    <n v="1"/>
    <n v="6"/>
    <n v="6"/>
    <n v="7"/>
    <n v="7"/>
  </r>
  <r>
    <m/>
    <m/>
    <x v="1455"/>
    <x v="1452"/>
    <n v="2"/>
    <n v="2"/>
    <n v="7"/>
    <n v="7"/>
    <n v="9"/>
    <n v="9"/>
  </r>
  <r>
    <m/>
    <m/>
    <x v="1456"/>
    <x v="1453"/>
    <n v="1"/>
    <n v="1"/>
    <n v="0"/>
    <n v="0"/>
    <n v="1"/>
    <n v="1"/>
  </r>
  <r>
    <m/>
    <m/>
    <x v="963"/>
    <x v="962"/>
    <n v="0"/>
    <n v="0"/>
    <n v="1"/>
    <n v="1"/>
    <n v="1"/>
    <n v="1"/>
  </r>
  <r>
    <m/>
    <m/>
    <x v="1457"/>
    <x v="1454"/>
    <n v="0"/>
    <n v="0"/>
    <n v="1"/>
    <n v="1"/>
    <n v="1"/>
    <n v="1"/>
  </r>
  <r>
    <m/>
    <m/>
    <x v="688"/>
    <x v="688"/>
    <n v="0"/>
    <n v="0"/>
    <n v="1"/>
    <n v="1"/>
    <n v="1"/>
    <n v="1"/>
  </r>
  <r>
    <m/>
    <m/>
    <x v="1458"/>
    <x v="1455"/>
    <n v="0"/>
    <n v="0"/>
    <n v="1"/>
    <n v="1"/>
    <n v="1"/>
    <n v="1"/>
  </r>
  <r>
    <m/>
    <m/>
    <x v="1459"/>
    <x v="1456"/>
    <n v="0"/>
    <n v="0"/>
    <n v="1"/>
    <n v="1"/>
    <n v="1"/>
    <n v="1"/>
  </r>
  <r>
    <m/>
    <m/>
    <x v="963"/>
    <x v="962"/>
    <n v="0"/>
    <n v="0"/>
    <n v="1"/>
    <n v="1"/>
    <n v="1"/>
    <n v="1"/>
  </r>
  <r>
    <m/>
    <m/>
    <x v="1460"/>
    <x v="1457"/>
    <n v="0"/>
    <n v="0"/>
    <n v="10"/>
    <n v="10"/>
    <n v="10"/>
    <n v="10"/>
  </r>
  <r>
    <m/>
    <m/>
    <x v="627"/>
    <x v="628"/>
    <n v="0"/>
    <n v="0"/>
    <n v="1"/>
    <n v="1"/>
    <n v="1"/>
    <n v="1"/>
  </r>
  <r>
    <m/>
    <m/>
    <x v="901"/>
    <x v="901"/>
    <n v="0"/>
    <n v="0"/>
    <n v="2"/>
    <n v="2"/>
    <n v="2"/>
    <n v="2"/>
  </r>
  <r>
    <m/>
    <m/>
    <x v="656"/>
    <x v="656"/>
    <n v="0"/>
    <n v="0"/>
    <n v="4"/>
    <n v="4"/>
    <n v="4"/>
    <n v="4"/>
  </r>
  <r>
    <m/>
    <m/>
    <x v="0"/>
    <x v="0"/>
    <m/>
    <m/>
    <m/>
    <m/>
    <m/>
    <m/>
  </r>
  <r>
    <s v="Služba za fizikalnu medicinu i rehabilitaciju "/>
    <m/>
    <x v="0"/>
    <x v="0"/>
    <m/>
    <m/>
    <m/>
    <m/>
    <m/>
    <m/>
  </r>
  <r>
    <m/>
    <m/>
    <x v="1461"/>
    <x v="1458"/>
    <n v="412"/>
    <n v="412"/>
    <n v="0"/>
    <n v="0"/>
    <n v="412"/>
    <n v="412"/>
  </r>
  <r>
    <m/>
    <m/>
    <x v="1462"/>
    <x v="1459"/>
    <n v="0"/>
    <n v="0"/>
    <n v="474"/>
    <n v="474"/>
    <n v="474"/>
    <n v="474"/>
  </r>
  <r>
    <m/>
    <m/>
    <x v="1265"/>
    <x v="1262"/>
    <n v="10"/>
    <n v="10"/>
    <n v="0"/>
    <n v="0"/>
    <n v="10"/>
    <n v="10"/>
  </r>
  <r>
    <m/>
    <m/>
    <x v="1031"/>
    <x v="1030"/>
    <n v="20"/>
    <n v="20"/>
    <n v="1"/>
    <n v="1"/>
    <n v="21"/>
    <n v="21"/>
  </r>
  <r>
    <m/>
    <m/>
    <x v="1463"/>
    <x v="1460"/>
    <n v="248"/>
    <n v="248"/>
    <n v="15"/>
    <n v="15"/>
    <n v="263"/>
    <n v="263"/>
  </r>
  <r>
    <m/>
    <m/>
    <x v="1464"/>
    <x v="1461"/>
    <n v="6902"/>
    <n v="6902"/>
    <n v="517"/>
    <n v="517"/>
    <n v="7419"/>
    <n v="7419"/>
  </r>
  <r>
    <m/>
    <m/>
    <x v="1465"/>
    <x v="1462"/>
    <n v="1279"/>
    <n v="1279"/>
    <n v="113"/>
    <n v="113"/>
    <n v="1392"/>
    <n v="1392"/>
  </r>
  <r>
    <m/>
    <m/>
    <x v="1466"/>
    <x v="1463"/>
    <n v="4093"/>
    <n v="4093"/>
    <n v="275"/>
    <n v="275"/>
    <n v="4368"/>
    <n v="4368"/>
  </r>
  <r>
    <m/>
    <m/>
    <x v="1467"/>
    <x v="1464"/>
    <n v="3492"/>
    <n v="3492"/>
    <n v="0"/>
    <n v="0"/>
    <n v="3492"/>
    <n v="3492"/>
  </r>
  <r>
    <m/>
    <m/>
    <x v="1468"/>
    <x v="1465"/>
    <n v="6675"/>
    <n v="6675"/>
    <n v="263"/>
    <n v="263"/>
    <n v="6938"/>
    <n v="6938"/>
  </r>
  <r>
    <m/>
    <m/>
    <x v="1469"/>
    <x v="1466"/>
    <n v="30"/>
    <n v="30"/>
    <n v="1"/>
    <n v="1"/>
    <n v="31"/>
    <n v="31"/>
  </r>
  <r>
    <m/>
    <m/>
    <x v="1470"/>
    <x v="1467"/>
    <n v="1153"/>
    <n v="1153"/>
    <n v="31"/>
    <n v="31"/>
    <n v="1184"/>
    <n v="1184"/>
  </r>
  <r>
    <m/>
    <m/>
    <x v="1471"/>
    <x v="1468"/>
    <n v="1388"/>
    <n v="1388"/>
    <n v="39"/>
    <n v="39"/>
    <n v="1427"/>
    <n v="1427"/>
  </r>
  <r>
    <m/>
    <m/>
    <x v="1472"/>
    <x v="1469"/>
    <n v="10"/>
    <n v="10"/>
    <n v="389"/>
    <n v="389"/>
    <n v="399"/>
    <n v="399"/>
  </r>
  <r>
    <m/>
    <m/>
    <x v="1473"/>
    <x v="1470"/>
    <n v="2345"/>
    <n v="2345"/>
    <n v="1776"/>
    <n v="1776"/>
    <n v="4121"/>
    <n v="4121"/>
  </r>
  <r>
    <m/>
    <m/>
    <x v="1474"/>
    <x v="1471"/>
    <n v="0"/>
    <n v="0"/>
    <n v="33"/>
    <n v="33"/>
    <n v="33"/>
    <n v="33"/>
  </r>
  <r>
    <m/>
    <m/>
    <x v="1475"/>
    <x v="1472"/>
    <n v="109"/>
    <n v="109"/>
    <n v="5757"/>
    <n v="5757"/>
    <n v="5866"/>
    <n v="5866"/>
  </r>
  <r>
    <m/>
    <m/>
    <x v="1476"/>
    <x v="1473"/>
    <n v="3705"/>
    <n v="3705"/>
    <n v="176"/>
    <n v="176"/>
    <n v="3881"/>
    <n v="3881"/>
  </r>
  <r>
    <m/>
    <m/>
    <x v="1477"/>
    <x v="1474"/>
    <n v="0"/>
    <n v="0"/>
    <n v="1534"/>
    <n v="1534"/>
    <n v="1534"/>
    <n v="1534"/>
  </r>
  <r>
    <m/>
    <m/>
    <x v="1478"/>
    <x v="1475"/>
    <n v="1008"/>
    <n v="1008"/>
    <n v="337"/>
    <n v="337"/>
    <n v="1345"/>
    <n v="1345"/>
  </r>
  <r>
    <m/>
    <m/>
    <x v="1479"/>
    <x v="1476"/>
    <n v="25"/>
    <n v="25"/>
    <n v="0"/>
    <n v="0"/>
    <n v="25"/>
    <n v="25"/>
  </r>
  <r>
    <m/>
    <m/>
    <x v="1480"/>
    <x v="1477"/>
    <n v="1882"/>
    <n v="1882"/>
    <n v="96"/>
    <n v="96"/>
    <n v="1978"/>
    <n v="1978"/>
  </r>
  <r>
    <m/>
    <m/>
    <x v="1481"/>
    <x v="1478"/>
    <n v="1319"/>
    <n v="1319"/>
    <n v="214"/>
    <n v="214"/>
    <n v="1533"/>
    <n v="1533"/>
  </r>
  <r>
    <m/>
    <m/>
    <x v="1482"/>
    <x v="1479"/>
    <n v="4122"/>
    <n v="4122"/>
    <n v="294"/>
    <n v="294"/>
    <n v="4416"/>
    <n v="4416"/>
  </r>
  <r>
    <m/>
    <m/>
    <x v="1483"/>
    <x v="1480"/>
    <n v="1516"/>
    <n v="1516"/>
    <n v="9307"/>
    <n v="9307"/>
    <n v="10823"/>
    <n v="10823"/>
  </r>
  <r>
    <m/>
    <m/>
    <x v="1484"/>
    <x v="1481"/>
    <n v="170"/>
    <n v="170"/>
    <n v="6"/>
    <n v="6"/>
    <n v="176"/>
    <n v="176"/>
  </r>
  <r>
    <m/>
    <m/>
    <x v="1485"/>
    <x v="1482"/>
    <n v="1110"/>
    <n v="1110"/>
    <n v="80"/>
    <n v="80"/>
    <n v="1190"/>
    <n v="1190"/>
  </r>
  <r>
    <m/>
    <m/>
    <x v="1486"/>
    <x v="1483"/>
    <n v="752"/>
    <n v="752"/>
    <n v="1941"/>
    <n v="1941"/>
    <n v="2693"/>
    <n v="2693"/>
  </r>
  <r>
    <m/>
    <m/>
    <x v="1487"/>
    <x v="1484"/>
    <n v="3509"/>
    <n v="3509"/>
    <n v="9363"/>
    <n v="9363"/>
    <n v="12872"/>
    <n v="12872"/>
  </r>
  <r>
    <m/>
    <m/>
    <x v="1488"/>
    <x v="1485"/>
    <n v="1719"/>
    <n v="1719"/>
    <n v="1215"/>
    <n v="1215"/>
    <n v="2934"/>
    <n v="2934"/>
  </r>
  <r>
    <m/>
    <m/>
    <x v="1489"/>
    <x v="1486"/>
    <n v="253"/>
    <n v="253"/>
    <n v="31"/>
    <n v="31"/>
    <n v="284"/>
    <n v="284"/>
  </r>
  <r>
    <m/>
    <m/>
    <x v="1209"/>
    <x v="1207"/>
    <n v="48"/>
    <n v="48"/>
    <n v="8219"/>
    <n v="8219"/>
    <n v="8267"/>
    <n v="8267"/>
  </r>
  <r>
    <m/>
    <m/>
    <x v="1490"/>
    <x v="1487"/>
    <n v="2"/>
    <n v="2"/>
    <n v="35"/>
    <n v="35"/>
    <n v="37"/>
    <n v="37"/>
  </r>
  <r>
    <m/>
    <m/>
    <x v="1491"/>
    <x v="1488"/>
    <n v="11"/>
    <n v="11"/>
    <n v="4342"/>
    <n v="4342"/>
    <n v="4353"/>
    <n v="4353"/>
  </r>
  <r>
    <m/>
    <m/>
    <x v="1492"/>
    <x v="1489"/>
    <n v="0"/>
    <n v="0"/>
    <n v="29"/>
    <n v="29"/>
    <n v="29"/>
    <n v="29"/>
  </r>
  <r>
    <m/>
    <m/>
    <x v="1216"/>
    <x v="1214"/>
    <n v="6"/>
    <n v="6"/>
    <n v="1984"/>
    <n v="1984"/>
    <n v="1990"/>
    <n v="1990"/>
  </r>
  <r>
    <m/>
    <m/>
    <x v="1493"/>
    <x v="1490"/>
    <n v="2683"/>
    <n v="2683"/>
    <n v="474"/>
    <n v="474"/>
    <n v="3157"/>
    <n v="3157"/>
  </r>
  <r>
    <m/>
    <m/>
    <x v="1494"/>
    <x v="1491"/>
    <n v="2626"/>
    <n v="2626"/>
    <n v="61"/>
    <n v="61"/>
    <n v="2687"/>
    <n v="2687"/>
  </r>
  <r>
    <m/>
    <m/>
    <x v="654"/>
    <x v="654"/>
    <n v="0"/>
    <n v="0"/>
    <n v="257"/>
    <n v="257"/>
    <n v="257"/>
    <n v="257"/>
  </r>
  <r>
    <m/>
    <m/>
    <x v="863"/>
    <x v="863"/>
    <n v="964"/>
    <n v="964"/>
    <n v="94"/>
    <n v="94"/>
    <n v="1058"/>
    <n v="1058"/>
  </r>
  <r>
    <m/>
    <m/>
    <x v="666"/>
    <x v="666"/>
    <n v="490"/>
    <n v="490"/>
    <n v="1"/>
    <n v="1"/>
    <n v="491"/>
    <n v="491"/>
  </r>
  <r>
    <m/>
    <m/>
    <x v="835"/>
    <x v="835"/>
    <n v="2"/>
    <n v="2"/>
    <n v="0"/>
    <n v="0"/>
    <n v="2"/>
    <n v="2"/>
  </r>
  <r>
    <m/>
    <m/>
    <x v="842"/>
    <x v="842"/>
    <n v="48"/>
    <n v="48"/>
    <n v="0"/>
    <n v="0"/>
    <n v="48"/>
    <n v="48"/>
  </r>
  <r>
    <m/>
    <m/>
    <x v="843"/>
    <x v="843"/>
    <n v="6"/>
    <n v="6"/>
    <n v="0"/>
    <n v="0"/>
    <n v="6"/>
    <n v="6"/>
  </r>
  <r>
    <m/>
    <m/>
    <x v="844"/>
    <x v="844"/>
    <n v="6"/>
    <n v="6"/>
    <n v="0"/>
    <n v="0"/>
    <n v="6"/>
    <n v="6"/>
  </r>
  <r>
    <m/>
    <m/>
    <x v="1495"/>
    <x v="1492"/>
    <n v="0"/>
    <n v="0"/>
    <n v="5"/>
    <n v="5"/>
    <n v="5"/>
    <n v="5"/>
  </r>
  <r>
    <m/>
    <m/>
    <x v="835"/>
    <x v="835"/>
    <n v="48"/>
    <n v="48"/>
    <n v="0"/>
    <n v="0"/>
    <n v="48"/>
    <n v="48"/>
  </r>
  <r>
    <m/>
    <m/>
    <x v="845"/>
    <x v="845"/>
    <n v="42"/>
    <n v="42"/>
    <n v="0"/>
    <n v="0"/>
    <n v="42"/>
    <n v="42"/>
  </r>
  <r>
    <m/>
    <m/>
    <x v="846"/>
    <x v="846"/>
    <n v="42"/>
    <n v="42"/>
    <n v="0"/>
    <n v="0"/>
    <n v="42"/>
    <n v="42"/>
  </r>
  <r>
    <m/>
    <m/>
    <x v="1496"/>
    <x v="1493"/>
    <n v="0"/>
    <n v="0"/>
    <n v="4"/>
    <n v="4"/>
    <n v="4"/>
    <n v="4"/>
  </r>
  <r>
    <m/>
    <m/>
    <x v="0"/>
    <x v="0"/>
    <m/>
    <m/>
    <m/>
    <m/>
    <m/>
    <m/>
  </r>
  <r>
    <s v="Služba  radiološke dijagnostike"/>
    <m/>
    <x v="0"/>
    <x v="0"/>
    <m/>
    <m/>
    <m/>
    <m/>
    <m/>
    <m/>
  </r>
  <r>
    <m/>
    <m/>
    <x v="768"/>
    <x v="768"/>
    <n v="0"/>
    <n v="0"/>
    <n v="47"/>
    <n v="50"/>
    <n v="47"/>
    <n v="50"/>
  </r>
  <r>
    <m/>
    <m/>
    <x v="57"/>
    <x v="58"/>
    <n v="2"/>
    <n v="0"/>
    <n v="40"/>
    <n v="50"/>
    <n v="42"/>
    <n v="50"/>
  </r>
  <r>
    <m/>
    <m/>
    <x v="680"/>
    <x v="680"/>
    <n v="2"/>
    <n v="0"/>
    <n v="21"/>
    <n v="25"/>
    <n v="23"/>
    <n v="25"/>
  </r>
  <r>
    <m/>
    <m/>
    <x v="1497"/>
    <x v="1494"/>
    <n v="0"/>
    <n v="0"/>
    <n v="8"/>
    <n v="10"/>
    <n v="8"/>
    <n v="10"/>
  </r>
  <r>
    <m/>
    <m/>
    <x v="263"/>
    <x v="264"/>
    <n v="0"/>
    <n v="0"/>
    <n v="16"/>
    <n v="20"/>
    <n v="16"/>
    <n v="20"/>
  </r>
  <r>
    <m/>
    <m/>
    <x v="199"/>
    <x v="200"/>
    <n v="0"/>
    <n v="0"/>
    <n v="50"/>
    <n v="50"/>
    <n v="50"/>
    <n v="50"/>
  </r>
  <r>
    <m/>
    <m/>
    <x v="201"/>
    <x v="202"/>
    <n v="0"/>
    <n v="0"/>
    <n v="51"/>
    <n v="50"/>
    <n v="51"/>
    <n v="50"/>
  </r>
  <r>
    <m/>
    <m/>
    <x v="1498"/>
    <x v="1495"/>
    <n v="0"/>
    <n v="0"/>
    <m/>
    <n v="15"/>
    <n v="0"/>
    <n v="15"/>
  </r>
  <r>
    <m/>
    <m/>
    <x v="1499"/>
    <x v="1496"/>
    <n v="0"/>
    <n v="0"/>
    <n v="2"/>
    <n v="15"/>
    <n v="2"/>
    <n v="15"/>
  </r>
  <r>
    <m/>
    <m/>
    <x v="1500"/>
    <x v="1497"/>
    <n v="0"/>
    <n v="0"/>
    <n v="5"/>
    <n v="15"/>
    <n v="5"/>
    <n v="15"/>
  </r>
  <r>
    <m/>
    <m/>
    <x v="1501"/>
    <x v="1498"/>
    <n v="0"/>
    <n v="0"/>
    <n v="19"/>
    <n v="10"/>
    <n v="19"/>
    <n v="10"/>
  </r>
  <r>
    <m/>
    <m/>
    <x v="1502"/>
    <x v="1499"/>
    <n v="0"/>
    <n v="0"/>
    <n v="5"/>
    <n v="0"/>
    <n v="5"/>
    <n v="0"/>
  </r>
  <r>
    <m/>
    <m/>
    <x v="800"/>
    <x v="800"/>
    <n v="0"/>
    <n v="0"/>
    <n v="4"/>
    <n v="3"/>
    <n v="4"/>
    <n v="3"/>
  </r>
  <r>
    <m/>
    <m/>
    <x v="1503"/>
    <x v="1500"/>
    <n v="0"/>
    <n v="0"/>
    <n v="5"/>
    <n v="3"/>
    <n v="5"/>
    <n v="3"/>
  </r>
  <r>
    <m/>
    <m/>
    <x v="1504"/>
    <x v="1501"/>
    <n v="0"/>
    <n v="0"/>
    <n v="5"/>
    <n v="1"/>
    <n v="5"/>
    <n v="1"/>
  </r>
  <r>
    <m/>
    <m/>
    <x v="1505"/>
    <x v="1502"/>
    <n v="0"/>
    <n v="0"/>
    <n v="25"/>
    <n v="10"/>
    <n v="25"/>
    <n v="10"/>
  </r>
  <r>
    <m/>
    <m/>
    <x v="1506"/>
    <x v="1503"/>
    <n v="0"/>
    <n v="0"/>
    <n v="4"/>
    <n v="0"/>
    <n v="4"/>
    <n v="0"/>
  </r>
  <r>
    <m/>
    <m/>
    <x v="1507"/>
    <x v="1504"/>
    <n v="0"/>
    <n v="0"/>
    <n v="4"/>
    <n v="0"/>
    <n v="4"/>
    <n v="0"/>
  </r>
  <r>
    <m/>
    <m/>
    <x v="1508"/>
    <x v="1505"/>
    <n v="0"/>
    <n v="0"/>
    <n v="20"/>
    <n v="25"/>
    <n v="20"/>
    <n v="25"/>
  </r>
  <r>
    <m/>
    <m/>
    <x v="1509"/>
    <x v="1506"/>
    <n v="0"/>
    <n v="0"/>
    <n v="0"/>
    <m/>
    <n v="0"/>
    <n v="0"/>
  </r>
  <r>
    <m/>
    <m/>
    <x v="1510"/>
    <x v="1507"/>
    <n v="8"/>
    <n v="0"/>
    <n v="0"/>
    <n v="0"/>
    <n v="8"/>
    <n v="0"/>
  </r>
  <r>
    <m/>
    <m/>
    <x v="811"/>
    <x v="811"/>
    <n v="2"/>
    <n v="0"/>
    <n v="48"/>
    <n v="50"/>
    <n v="50"/>
    <n v="50"/>
  </r>
  <r>
    <m/>
    <m/>
    <x v="819"/>
    <x v="819"/>
    <n v="0"/>
    <n v="0"/>
    <n v="44"/>
    <n v="60"/>
    <n v="44"/>
    <n v="60"/>
  </r>
  <r>
    <m/>
    <m/>
    <x v="663"/>
    <x v="663"/>
    <n v="0"/>
    <n v="0"/>
    <n v="18"/>
    <n v="25"/>
    <n v="18"/>
    <n v="25"/>
  </r>
  <r>
    <m/>
    <m/>
    <x v="669"/>
    <x v="669"/>
    <n v="0"/>
    <n v="0"/>
    <n v="1"/>
    <n v="10"/>
    <n v="1"/>
    <n v="10"/>
  </r>
  <r>
    <m/>
    <m/>
    <x v="31"/>
    <x v="32"/>
    <n v="2"/>
    <n v="0"/>
    <n v="0"/>
    <n v="0"/>
    <n v="2"/>
    <n v="0"/>
  </r>
  <r>
    <m/>
    <m/>
    <x v="0"/>
    <x v="0"/>
    <m/>
    <m/>
    <m/>
    <m/>
    <m/>
    <m/>
  </r>
  <r>
    <m/>
    <s v="Број услуга пружених у оквиру организованог скрининга рака**"/>
    <x v="0"/>
    <x v="0"/>
    <m/>
    <m/>
    <m/>
    <m/>
    <m/>
    <m/>
  </r>
  <r>
    <m/>
    <m/>
    <x v="1511"/>
    <x v="1508"/>
    <n v="50"/>
    <n v="0"/>
    <n v="4"/>
    <n v="75"/>
    <n v="54"/>
    <n v="75"/>
  </r>
  <r>
    <m/>
    <m/>
    <x v="1512"/>
    <x v="1509"/>
    <n v="8"/>
    <n v="0"/>
    <n v="0"/>
    <n v="15"/>
    <n v="8"/>
    <n v="15"/>
  </r>
  <r>
    <m/>
    <m/>
    <x v="698"/>
    <x v="698"/>
    <n v="10"/>
    <n v="12"/>
    <n v="0"/>
    <n v="0"/>
    <n v="10"/>
    <n v="12"/>
  </r>
  <r>
    <m/>
    <m/>
    <x v="699"/>
    <x v="699"/>
    <n v="2"/>
    <n v="2"/>
    <n v="0"/>
    <n v="0"/>
    <n v="2"/>
    <n v="2"/>
  </r>
  <r>
    <m/>
    <m/>
    <x v="708"/>
    <x v="708"/>
    <n v="7"/>
    <n v="11"/>
    <n v="0"/>
    <n v="0"/>
    <n v="7"/>
    <n v="11"/>
  </r>
  <r>
    <m/>
    <m/>
    <x v="1513"/>
    <x v="1510"/>
    <n v="2"/>
    <n v="3"/>
    <n v="0"/>
    <n v="0"/>
    <n v="2"/>
    <n v="3"/>
  </r>
  <r>
    <m/>
    <m/>
    <x v="716"/>
    <x v="716"/>
    <n v="0"/>
    <n v="1"/>
    <n v="0"/>
    <n v="0"/>
    <n v="0"/>
    <n v="1"/>
  </r>
  <r>
    <m/>
    <m/>
    <x v="717"/>
    <x v="717"/>
    <n v="1"/>
    <n v="1"/>
    <n v="0"/>
    <n v="0"/>
    <n v="1"/>
    <n v="1"/>
  </r>
  <r>
    <m/>
    <m/>
    <x v="721"/>
    <x v="721"/>
    <n v="3"/>
    <n v="7"/>
    <n v="0"/>
    <n v="0"/>
    <n v="3"/>
    <n v="7"/>
  </r>
  <r>
    <m/>
    <m/>
    <x v="696"/>
    <x v="696"/>
    <n v="0"/>
    <n v="7"/>
    <n v="0"/>
    <n v="0"/>
    <n v="0"/>
    <n v="7"/>
  </r>
  <r>
    <m/>
    <m/>
    <x v="700"/>
    <x v="700"/>
    <n v="0"/>
    <n v="1"/>
    <n v="0"/>
    <n v="0"/>
    <n v="0"/>
    <n v="1"/>
  </r>
  <r>
    <m/>
    <m/>
    <x v="0"/>
    <x v="0"/>
    <m/>
    <m/>
    <m/>
    <m/>
    <m/>
    <m/>
  </r>
  <r>
    <m/>
    <m/>
    <x v="0"/>
    <x v="0"/>
    <m/>
    <m/>
    <m/>
    <m/>
    <m/>
    <m/>
  </r>
  <r>
    <m/>
    <s v="Дијагностичке процедуре са снимањем"/>
    <x v="0"/>
    <x v="0"/>
    <m/>
    <m/>
    <m/>
    <m/>
    <m/>
    <m/>
  </r>
  <r>
    <m/>
    <s v="Укупно свих дијагностичких процедура са снимањем"/>
    <x v="0"/>
    <x v="0"/>
    <n v="47462"/>
    <n v="47256"/>
    <n v="20206"/>
    <n v="21125"/>
    <n v="67668"/>
    <n v="68381"/>
  </r>
  <r>
    <m/>
    <s v="Укупан број прегледаних пацијената"/>
    <x v="0"/>
    <x v="0"/>
    <n v="34721"/>
    <n v="34550"/>
    <n v="16489"/>
    <n v="17020"/>
    <n v="51210"/>
    <n v="51570"/>
  </r>
  <r>
    <m/>
    <s v="Рендген дијагностика (уписати број апарата и број смена)"/>
    <x v="0"/>
    <x v="0"/>
    <s v="Рендген дијагностика (број апарата 3 смена 2) "/>
    <m/>
    <m/>
    <m/>
    <n v="0"/>
    <n v="0"/>
  </r>
  <r>
    <m/>
    <s v="Број прегледаних пацијената"/>
    <x v="0"/>
    <x v="0"/>
    <n v="19207"/>
    <n v="18100"/>
    <n v="9688"/>
    <n v="9700"/>
    <n v="28895"/>
    <n v="27800"/>
  </r>
  <r>
    <m/>
    <s v="Укупан број услуга"/>
    <x v="0"/>
    <x v="0"/>
    <n v="22464"/>
    <n v="21127"/>
    <n v="10807"/>
    <n v="10853"/>
    <n v="33271"/>
    <n v="31980"/>
  </r>
  <r>
    <m/>
    <m/>
    <x v="1514"/>
    <x v="1511"/>
    <n v="0"/>
    <m/>
    <n v="51"/>
    <n v="90"/>
    <n v="51"/>
    <n v="90"/>
  </r>
  <r>
    <m/>
    <m/>
    <x v="1515"/>
    <x v="1512"/>
    <n v="265"/>
    <n v="252"/>
    <n v="0"/>
    <m/>
    <n v="265"/>
    <n v="252"/>
  </r>
  <r>
    <m/>
    <m/>
    <x v="1516"/>
    <x v="1513"/>
    <n v="265"/>
    <n v="252"/>
    <n v="0"/>
    <m/>
    <n v="265"/>
    <n v="252"/>
  </r>
  <r>
    <m/>
    <m/>
    <x v="1517"/>
    <x v="1514"/>
    <n v="0"/>
    <m/>
    <n v="0"/>
    <n v="0"/>
    <n v="0"/>
    <n v="0"/>
  </r>
  <r>
    <m/>
    <m/>
    <x v="1518"/>
    <x v="1515"/>
    <n v="0"/>
    <n v="10"/>
    <n v="0"/>
    <m/>
    <n v="0"/>
    <n v="10"/>
  </r>
  <r>
    <m/>
    <m/>
    <x v="1519"/>
    <x v="1516"/>
    <n v="0"/>
    <n v="10"/>
    <n v="0"/>
    <m/>
    <n v="0"/>
    <n v="10"/>
  </r>
  <r>
    <m/>
    <m/>
    <x v="1520"/>
    <x v="1517"/>
    <n v="0"/>
    <m/>
    <n v="3"/>
    <n v="30"/>
    <n v="3"/>
    <n v="30"/>
  </r>
  <r>
    <m/>
    <m/>
    <x v="1521"/>
    <x v="1518"/>
    <n v="127"/>
    <n v="1250"/>
    <n v="0"/>
    <m/>
    <n v="127"/>
    <n v="1250"/>
  </r>
  <r>
    <m/>
    <m/>
    <x v="1522"/>
    <x v="1519"/>
    <n v="127"/>
    <n v="1250"/>
    <n v="0"/>
    <m/>
    <n v="127"/>
    <n v="1250"/>
  </r>
  <r>
    <m/>
    <m/>
    <x v="1523"/>
    <x v="1520"/>
    <n v="0"/>
    <m/>
    <n v="469"/>
    <n v="520"/>
    <n v="469"/>
    <n v="520"/>
  </r>
  <r>
    <m/>
    <m/>
    <x v="1524"/>
    <x v="1521"/>
    <n v="2529"/>
    <n v="2400"/>
    <n v="0"/>
    <m/>
    <n v="2529"/>
    <n v="2400"/>
  </r>
  <r>
    <m/>
    <m/>
    <x v="1525"/>
    <x v="1522"/>
    <n v="2529"/>
    <n v="2400"/>
    <n v="0"/>
    <m/>
    <n v="2529"/>
    <n v="2400"/>
  </r>
  <r>
    <m/>
    <m/>
    <x v="1526"/>
    <x v="1523"/>
    <n v="0"/>
    <m/>
    <n v="217"/>
    <n v="230"/>
    <n v="217"/>
    <n v="230"/>
  </r>
  <r>
    <m/>
    <m/>
    <x v="1527"/>
    <x v="1524"/>
    <n v="211"/>
    <n v="355"/>
    <n v="0"/>
    <m/>
    <n v="211"/>
    <n v="355"/>
  </r>
  <r>
    <m/>
    <m/>
    <x v="1528"/>
    <x v="1525"/>
    <n v="211"/>
    <n v="355"/>
    <n v="0"/>
    <m/>
    <n v="211"/>
    <n v="355"/>
  </r>
  <r>
    <m/>
    <m/>
    <x v="1529"/>
    <x v="1526"/>
    <n v="0"/>
    <m/>
    <n v="7"/>
    <n v="30"/>
    <n v="7"/>
    <n v="30"/>
  </r>
  <r>
    <m/>
    <m/>
    <x v="1530"/>
    <x v="1526"/>
    <n v="184"/>
    <n v="210"/>
    <n v="0"/>
    <m/>
    <n v="184"/>
    <n v="210"/>
  </r>
  <r>
    <m/>
    <m/>
    <x v="1531"/>
    <x v="1527"/>
    <n v="184"/>
    <n v="210"/>
    <n v="0"/>
    <m/>
    <n v="184"/>
    <n v="210"/>
  </r>
  <r>
    <m/>
    <m/>
    <x v="1532"/>
    <x v="1528"/>
    <n v="0"/>
    <m/>
    <n v="0"/>
    <n v="4"/>
    <n v="0"/>
    <n v="4"/>
  </r>
  <r>
    <m/>
    <m/>
    <x v="1533"/>
    <x v="1529"/>
    <n v="17"/>
    <n v="10"/>
    <n v="0"/>
    <m/>
    <n v="17"/>
    <n v="10"/>
  </r>
  <r>
    <m/>
    <m/>
    <x v="1534"/>
    <x v="1530"/>
    <n v="17"/>
    <n v="10"/>
    <n v="0"/>
    <m/>
    <n v="17"/>
    <n v="10"/>
  </r>
  <r>
    <m/>
    <m/>
    <x v="1535"/>
    <x v="1531"/>
    <n v="0"/>
    <m/>
    <n v="7970"/>
    <n v="7900"/>
    <n v="7970"/>
    <n v="7900"/>
  </r>
  <r>
    <m/>
    <m/>
    <x v="1536"/>
    <x v="1532"/>
    <n v="9135"/>
    <n v="7900"/>
    <n v="0"/>
    <m/>
    <n v="9135"/>
    <n v="7900"/>
  </r>
  <r>
    <m/>
    <m/>
    <x v="1537"/>
    <x v="1533"/>
    <n v="9135"/>
    <n v="7900"/>
    <n v="0"/>
    <m/>
    <n v="9135"/>
    <n v="7900"/>
  </r>
  <r>
    <m/>
    <m/>
    <x v="1538"/>
    <x v="1534"/>
    <n v="0"/>
    <m/>
    <n v="1"/>
    <n v="0"/>
    <n v="1"/>
    <n v="0"/>
  </r>
  <r>
    <m/>
    <m/>
    <x v="1539"/>
    <x v="1535"/>
    <n v="35"/>
    <n v="22"/>
    <n v="0"/>
    <m/>
    <n v="35"/>
    <n v="22"/>
  </r>
  <r>
    <m/>
    <m/>
    <x v="1540"/>
    <x v="1536"/>
    <n v="35"/>
    <n v="22"/>
    <n v="0"/>
    <m/>
    <n v="35"/>
    <n v="22"/>
  </r>
  <r>
    <m/>
    <m/>
    <x v="1541"/>
    <x v="1537"/>
    <n v="0"/>
    <m/>
    <n v="236"/>
    <n v="300"/>
    <n v="236"/>
    <n v="300"/>
  </r>
  <r>
    <m/>
    <m/>
    <x v="1542"/>
    <x v="1538"/>
    <n v="678"/>
    <n v="550"/>
    <n v="0"/>
    <m/>
    <n v="678"/>
    <n v="550"/>
  </r>
  <r>
    <m/>
    <m/>
    <x v="1543"/>
    <x v="1539"/>
    <n v="678"/>
    <n v="550"/>
    <n v="0"/>
    <m/>
    <n v="678"/>
    <n v="550"/>
  </r>
  <r>
    <m/>
    <m/>
    <x v="1544"/>
    <x v="1540"/>
    <n v="0"/>
    <m/>
    <n v="38"/>
    <n v="70"/>
    <n v="38"/>
    <n v="70"/>
  </r>
  <r>
    <m/>
    <m/>
    <x v="1545"/>
    <x v="1541"/>
    <n v="102"/>
    <n v="70"/>
    <n v="0"/>
    <m/>
    <n v="102"/>
    <n v="70"/>
  </r>
  <r>
    <m/>
    <m/>
    <x v="1546"/>
    <x v="1542"/>
    <n v="102"/>
    <n v="70"/>
    <n v="0"/>
    <m/>
    <n v="102"/>
    <n v="70"/>
  </r>
  <r>
    <m/>
    <m/>
    <x v="1547"/>
    <x v="1543"/>
    <n v="0"/>
    <m/>
    <n v="186"/>
    <n v="200"/>
    <n v="186"/>
    <n v="200"/>
  </r>
  <r>
    <m/>
    <m/>
    <x v="1548"/>
    <x v="1544"/>
    <n v="416"/>
    <n v="310"/>
    <n v="0"/>
    <m/>
    <n v="416"/>
    <n v="310"/>
  </r>
  <r>
    <m/>
    <m/>
    <x v="1549"/>
    <x v="1545"/>
    <n v="416"/>
    <n v="310"/>
    <n v="0"/>
    <m/>
    <n v="416"/>
    <n v="310"/>
  </r>
  <r>
    <m/>
    <m/>
    <x v="1550"/>
    <x v="1546"/>
    <n v="0"/>
    <m/>
    <n v="2"/>
    <m/>
    <n v="2"/>
    <n v="0"/>
  </r>
  <r>
    <m/>
    <m/>
    <x v="1551"/>
    <x v="1547"/>
    <n v="0"/>
    <n v="0"/>
    <n v="0"/>
    <m/>
    <n v="0"/>
    <n v="0"/>
  </r>
  <r>
    <m/>
    <m/>
    <x v="1552"/>
    <x v="1548"/>
    <n v="0"/>
    <n v="0"/>
    <n v="0"/>
    <m/>
    <n v="0"/>
    <n v="0"/>
  </r>
  <r>
    <m/>
    <m/>
    <x v="1553"/>
    <x v="1549"/>
    <n v="0"/>
    <m/>
    <n v="4"/>
    <n v="10"/>
    <n v="4"/>
    <n v="10"/>
  </r>
  <r>
    <m/>
    <m/>
    <x v="1554"/>
    <x v="1550"/>
    <n v="60"/>
    <n v="50"/>
    <n v="0"/>
    <m/>
    <n v="60"/>
    <n v="50"/>
  </r>
  <r>
    <m/>
    <m/>
    <x v="1555"/>
    <x v="1551"/>
    <n v="60"/>
    <n v="50"/>
    <n v="0"/>
    <m/>
    <n v="60"/>
    <n v="50"/>
  </r>
  <r>
    <m/>
    <m/>
    <x v="1556"/>
    <x v="1552"/>
    <n v="0"/>
    <m/>
    <n v="0"/>
    <n v="0"/>
    <n v="0"/>
    <n v="0"/>
  </r>
  <r>
    <m/>
    <m/>
    <x v="1557"/>
    <x v="1553"/>
    <n v="0"/>
    <n v="0"/>
    <n v="0"/>
    <m/>
    <n v="0"/>
    <n v="0"/>
  </r>
  <r>
    <m/>
    <m/>
    <x v="1558"/>
    <x v="1554"/>
    <n v="0"/>
    <n v="0"/>
    <n v="0"/>
    <m/>
    <n v="0"/>
    <n v="0"/>
  </r>
  <r>
    <m/>
    <m/>
    <x v="1559"/>
    <x v="1555"/>
    <n v="0"/>
    <m/>
    <n v="1"/>
    <n v="0"/>
    <n v="1"/>
    <n v="0"/>
  </r>
  <r>
    <m/>
    <m/>
    <x v="1560"/>
    <x v="1556"/>
    <n v="8"/>
    <n v="4"/>
    <n v="0"/>
    <m/>
    <n v="8"/>
    <n v="4"/>
  </r>
  <r>
    <m/>
    <m/>
    <x v="1561"/>
    <x v="1557"/>
    <n v="8"/>
    <n v="4"/>
    <n v="0"/>
    <m/>
    <n v="8"/>
    <n v="4"/>
  </r>
  <r>
    <m/>
    <m/>
    <x v="1562"/>
    <x v="1558"/>
    <n v="0"/>
    <m/>
    <n v="4"/>
    <n v="5"/>
    <n v="4"/>
    <n v="5"/>
  </r>
  <r>
    <m/>
    <m/>
    <x v="1563"/>
    <x v="1559"/>
    <n v="27"/>
    <n v="12"/>
    <n v="0"/>
    <m/>
    <n v="27"/>
    <n v="12"/>
  </r>
  <r>
    <m/>
    <m/>
    <x v="1564"/>
    <x v="1560"/>
    <n v="27"/>
    <n v="12"/>
    <n v="0"/>
    <m/>
    <n v="27"/>
    <n v="12"/>
  </r>
  <r>
    <m/>
    <m/>
    <x v="1565"/>
    <x v="1561"/>
    <n v="0"/>
    <m/>
    <n v="0"/>
    <n v="0"/>
    <n v="0"/>
    <n v="0"/>
  </r>
  <r>
    <m/>
    <m/>
    <x v="1566"/>
    <x v="1562"/>
    <n v="0"/>
    <n v="0"/>
    <n v="0"/>
    <m/>
    <n v="0"/>
    <n v="0"/>
  </r>
  <r>
    <m/>
    <m/>
    <x v="1567"/>
    <x v="1563"/>
    <n v="0"/>
    <n v="0"/>
    <n v="0"/>
    <m/>
    <n v="0"/>
    <n v="0"/>
  </r>
  <r>
    <m/>
    <m/>
    <x v="1568"/>
    <x v="1564"/>
    <n v="0"/>
    <m/>
    <n v="17"/>
    <n v="6"/>
    <n v="17"/>
    <n v="6"/>
  </r>
  <r>
    <m/>
    <m/>
    <x v="1569"/>
    <x v="1565"/>
    <n v="63"/>
    <n v="40"/>
    <n v="0"/>
    <m/>
    <n v="63"/>
    <n v="40"/>
  </r>
  <r>
    <m/>
    <m/>
    <x v="1570"/>
    <x v="1566"/>
    <n v="63"/>
    <n v="40"/>
    <n v="0"/>
    <m/>
    <n v="63"/>
    <n v="40"/>
  </r>
  <r>
    <m/>
    <m/>
    <x v="1571"/>
    <x v="1567"/>
    <n v="0"/>
    <m/>
    <n v="572"/>
    <n v="340"/>
    <n v="572"/>
    <n v="340"/>
  </r>
  <r>
    <m/>
    <m/>
    <x v="1572"/>
    <x v="1568"/>
    <n v="970"/>
    <n v="830"/>
    <n v="0"/>
    <m/>
    <n v="970"/>
    <n v="830"/>
  </r>
  <r>
    <m/>
    <m/>
    <x v="1573"/>
    <x v="1569"/>
    <n v="970"/>
    <n v="830"/>
    <n v="0"/>
    <m/>
    <n v="970"/>
    <n v="830"/>
  </r>
  <r>
    <m/>
    <m/>
    <x v="1574"/>
    <x v="1570"/>
    <n v="0"/>
    <m/>
    <n v="129"/>
    <n v="300"/>
    <n v="129"/>
    <n v="300"/>
  </r>
  <r>
    <m/>
    <m/>
    <x v="1575"/>
    <x v="1571"/>
    <n v="382"/>
    <n v="400"/>
    <n v="0"/>
    <m/>
    <n v="382"/>
    <n v="400"/>
  </r>
  <r>
    <m/>
    <m/>
    <x v="1576"/>
    <x v="1572"/>
    <n v="382"/>
    <n v="400"/>
    <n v="0"/>
    <m/>
    <n v="382"/>
    <n v="400"/>
  </r>
  <r>
    <m/>
    <m/>
    <x v="1577"/>
    <x v="1573"/>
    <n v="0"/>
    <m/>
    <n v="3"/>
    <n v="10"/>
    <n v="3"/>
    <n v="10"/>
  </r>
  <r>
    <m/>
    <m/>
    <x v="1578"/>
    <x v="1574"/>
    <n v="33"/>
    <n v="40"/>
    <n v="0"/>
    <m/>
    <n v="33"/>
    <n v="40"/>
  </r>
  <r>
    <m/>
    <m/>
    <x v="1579"/>
    <x v="1575"/>
    <n v="33"/>
    <n v="40"/>
    <n v="0"/>
    <m/>
    <n v="33"/>
    <n v="40"/>
  </r>
  <r>
    <m/>
    <m/>
    <x v="1580"/>
    <x v="1576"/>
    <n v="0"/>
    <m/>
    <n v="68"/>
    <n v="90"/>
    <n v="68"/>
    <n v="90"/>
  </r>
  <r>
    <m/>
    <m/>
    <x v="1581"/>
    <x v="1577"/>
    <n v="751"/>
    <n v="690"/>
    <n v="0"/>
    <m/>
    <n v="751"/>
    <n v="690"/>
  </r>
  <r>
    <m/>
    <m/>
    <x v="1582"/>
    <x v="1578"/>
    <n v="751"/>
    <n v="690"/>
    <n v="0"/>
    <m/>
    <n v="751"/>
    <n v="690"/>
  </r>
  <r>
    <m/>
    <m/>
    <x v="1583"/>
    <x v="1579"/>
    <n v="0"/>
    <m/>
    <n v="63"/>
    <n v="60"/>
    <n v="63"/>
    <n v="60"/>
  </r>
  <r>
    <m/>
    <m/>
    <x v="1584"/>
    <x v="1580"/>
    <n v="1128"/>
    <n v="980"/>
    <n v="0"/>
    <m/>
    <n v="1128"/>
    <n v="980"/>
  </r>
  <r>
    <m/>
    <m/>
    <x v="1585"/>
    <x v="1581"/>
    <n v="1128"/>
    <n v="980"/>
    <n v="0"/>
    <m/>
    <n v="1128"/>
    <n v="980"/>
  </r>
  <r>
    <m/>
    <m/>
    <x v="1586"/>
    <x v="1582"/>
    <n v="0"/>
    <m/>
    <n v="48"/>
    <n v="30"/>
    <n v="48"/>
    <n v="30"/>
  </r>
  <r>
    <m/>
    <m/>
    <x v="1587"/>
    <x v="1583"/>
    <n v="1239"/>
    <n v="1000"/>
    <n v="0"/>
    <m/>
    <n v="1239"/>
    <n v="1000"/>
  </r>
  <r>
    <m/>
    <m/>
    <x v="1588"/>
    <x v="1584"/>
    <n v="1239"/>
    <n v="1000"/>
    <n v="0"/>
    <m/>
    <n v="1239"/>
    <n v="1000"/>
  </r>
  <r>
    <m/>
    <m/>
    <x v="1589"/>
    <x v="1585"/>
    <n v="0"/>
    <m/>
    <n v="25"/>
    <n v="32"/>
    <n v="25"/>
    <n v="32"/>
  </r>
  <r>
    <m/>
    <m/>
    <x v="1590"/>
    <x v="1586"/>
    <n v="184"/>
    <n v="160"/>
    <n v="0"/>
    <m/>
    <n v="184"/>
    <n v="160"/>
  </r>
  <r>
    <m/>
    <m/>
    <x v="1591"/>
    <x v="1587"/>
    <n v="184"/>
    <n v="160"/>
    <n v="0"/>
    <m/>
    <n v="184"/>
    <n v="160"/>
  </r>
  <r>
    <m/>
    <m/>
    <x v="1592"/>
    <x v="1588"/>
    <n v="0"/>
    <m/>
    <n v="192"/>
    <n v="120"/>
    <n v="192"/>
    <n v="120"/>
  </r>
  <r>
    <m/>
    <m/>
    <x v="1593"/>
    <x v="1589"/>
    <n v="1311"/>
    <n v="1010"/>
    <n v="0"/>
    <m/>
    <n v="1311"/>
    <n v="1010"/>
  </r>
  <r>
    <m/>
    <m/>
    <x v="1594"/>
    <x v="1590"/>
    <n v="1311"/>
    <n v="1010"/>
    <n v="0"/>
    <m/>
    <n v="1311"/>
    <n v="1010"/>
  </r>
  <r>
    <m/>
    <m/>
    <x v="1595"/>
    <x v="1591"/>
    <n v="0"/>
    <m/>
    <n v="145"/>
    <n v="125"/>
    <n v="145"/>
    <n v="125"/>
  </r>
  <r>
    <m/>
    <m/>
    <x v="1596"/>
    <x v="1592"/>
    <n v="80"/>
    <n v="50"/>
    <n v="0"/>
    <m/>
    <n v="80"/>
    <n v="50"/>
  </r>
  <r>
    <m/>
    <m/>
    <x v="1597"/>
    <x v="1593"/>
    <n v="80"/>
    <n v="50"/>
    <n v="0"/>
    <m/>
    <n v="80"/>
    <n v="50"/>
  </r>
  <r>
    <m/>
    <m/>
    <x v="1598"/>
    <x v="1594"/>
    <n v="0"/>
    <n v="0"/>
    <n v="80"/>
    <n v="40"/>
    <n v="80"/>
    <n v="40"/>
  </r>
  <r>
    <m/>
    <m/>
    <x v="1599"/>
    <x v="1595"/>
    <n v="885"/>
    <n v="800"/>
    <n v="0"/>
    <m/>
    <n v="885"/>
    <n v="800"/>
  </r>
  <r>
    <m/>
    <m/>
    <x v="1600"/>
    <x v="1596"/>
    <n v="885"/>
    <n v="800"/>
    <n v="0"/>
    <m/>
    <n v="885"/>
    <n v="800"/>
  </r>
  <r>
    <m/>
    <m/>
    <x v="1601"/>
    <x v="1597"/>
    <n v="0"/>
    <m/>
    <n v="21"/>
    <n v="20"/>
    <n v="21"/>
    <n v="20"/>
  </r>
  <r>
    <m/>
    <m/>
    <x v="1602"/>
    <x v="1597"/>
    <n v="894"/>
    <n v="900"/>
    <n v="0"/>
    <m/>
    <n v="894"/>
    <n v="900"/>
  </r>
  <r>
    <m/>
    <m/>
    <x v="1603"/>
    <x v="1598"/>
    <n v="894"/>
    <n v="900"/>
    <n v="0"/>
    <m/>
    <n v="894"/>
    <n v="900"/>
  </r>
  <r>
    <m/>
    <m/>
    <x v="1604"/>
    <x v="1599"/>
    <n v="0"/>
    <m/>
    <n v="22"/>
    <n v="20"/>
    <n v="22"/>
    <n v="20"/>
  </r>
  <r>
    <m/>
    <m/>
    <x v="1605"/>
    <x v="1600"/>
    <n v="69"/>
    <n v="76"/>
    <n v="0"/>
    <m/>
    <n v="69"/>
    <n v="76"/>
  </r>
  <r>
    <m/>
    <m/>
    <x v="1606"/>
    <x v="1601"/>
    <n v="69"/>
    <n v="76"/>
    <n v="0"/>
    <m/>
    <n v="69"/>
    <n v="76"/>
  </r>
  <r>
    <m/>
    <m/>
    <x v="1607"/>
    <x v="1602"/>
    <n v="0"/>
    <m/>
    <n v="23"/>
    <n v="20"/>
    <n v="23"/>
    <n v="20"/>
  </r>
  <r>
    <m/>
    <m/>
    <x v="1608"/>
    <x v="1603"/>
    <n v="257"/>
    <n v="280"/>
    <n v="0"/>
    <m/>
    <n v="257"/>
    <n v="280"/>
  </r>
  <r>
    <m/>
    <m/>
    <x v="1609"/>
    <x v="1604"/>
    <n v="257"/>
    <n v="280"/>
    <n v="0"/>
    <m/>
    <n v="257"/>
    <n v="280"/>
  </r>
  <r>
    <m/>
    <m/>
    <x v="1610"/>
    <x v="1605"/>
    <n v="0"/>
    <m/>
    <n v="18"/>
    <n v="26"/>
    <n v="18"/>
    <n v="26"/>
  </r>
  <r>
    <m/>
    <m/>
    <x v="1611"/>
    <x v="1606"/>
    <n v="117"/>
    <n v="115"/>
    <n v="0"/>
    <m/>
    <n v="117"/>
    <n v="115"/>
  </r>
  <r>
    <m/>
    <m/>
    <x v="1612"/>
    <x v="1607"/>
    <n v="117"/>
    <n v="115"/>
    <n v="0"/>
    <m/>
    <n v="117"/>
    <n v="115"/>
  </r>
  <r>
    <m/>
    <m/>
    <x v="1613"/>
    <x v="1608"/>
    <n v="0"/>
    <m/>
    <n v="12"/>
    <n v="50"/>
    <n v="12"/>
    <n v="50"/>
  </r>
  <r>
    <m/>
    <m/>
    <x v="1614"/>
    <x v="1608"/>
    <n v="207"/>
    <n v="300"/>
    <n v="0"/>
    <m/>
    <n v="207"/>
    <n v="300"/>
  </r>
  <r>
    <m/>
    <m/>
    <x v="1615"/>
    <x v="1609"/>
    <n v="207"/>
    <n v="300"/>
    <n v="4"/>
    <m/>
    <n v="211"/>
    <n v="300"/>
  </r>
  <r>
    <m/>
    <m/>
    <x v="1616"/>
    <x v="1610"/>
    <n v="0"/>
    <m/>
    <n v="0"/>
    <m/>
    <n v="0"/>
    <n v="0"/>
  </r>
  <r>
    <m/>
    <m/>
    <x v="1617"/>
    <x v="1611"/>
    <n v="21"/>
    <n v="20"/>
    <n v="0"/>
    <m/>
    <n v="21"/>
    <n v="20"/>
  </r>
  <r>
    <m/>
    <m/>
    <x v="1618"/>
    <x v="1612"/>
    <n v="21"/>
    <n v="20"/>
    <n v="0"/>
    <m/>
    <n v="21"/>
    <n v="20"/>
  </r>
  <r>
    <m/>
    <m/>
    <x v="1619"/>
    <x v="1613"/>
    <n v="0"/>
    <m/>
    <n v="0"/>
    <n v="0"/>
    <n v="0"/>
    <n v="0"/>
  </r>
  <r>
    <m/>
    <m/>
    <x v="1620"/>
    <x v="1613"/>
    <n v="0"/>
    <n v="0"/>
    <n v="0"/>
    <m/>
    <n v="0"/>
    <n v="0"/>
  </r>
  <r>
    <m/>
    <m/>
    <x v="1621"/>
    <x v="1614"/>
    <n v="0"/>
    <n v="0"/>
    <n v="0"/>
    <m/>
    <n v="0"/>
    <n v="0"/>
  </r>
  <r>
    <m/>
    <m/>
    <x v="1622"/>
    <x v="1615"/>
    <n v="0"/>
    <m/>
    <n v="0"/>
    <n v="0"/>
    <n v="0"/>
    <n v="0"/>
  </r>
  <r>
    <m/>
    <m/>
    <x v="1623"/>
    <x v="1615"/>
    <n v="60"/>
    <n v="15"/>
    <n v="0"/>
    <m/>
    <n v="60"/>
    <n v="15"/>
  </r>
  <r>
    <m/>
    <m/>
    <x v="1624"/>
    <x v="1616"/>
    <n v="60"/>
    <n v="15"/>
    <n v="0"/>
    <m/>
    <n v="60"/>
    <n v="15"/>
  </r>
  <r>
    <m/>
    <m/>
    <x v="1625"/>
    <x v="1617"/>
    <n v="0"/>
    <m/>
    <n v="3"/>
    <n v="0"/>
    <n v="3"/>
    <n v="0"/>
  </r>
  <r>
    <m/>
    <m/>
    <x v="1626"/>
    <x v="1618"/>
    <n v="3"/>
    <n v="0"/>
    <n v="0"/>
    <m/>
    <n v="3"/>
    <n v="0"/>
  </r>
  <r>
    <m/>
    <m/>
    <x v="1627"/>
    <x v="1619"/>
    <n v="3"/>
    <n v="0"/>
    <n v="0"/>
    <m/>
    <n v="3"/>
    <n v="0"/>
  </r>
  <r>
    <m/>
    <m/>
    <x v="1628"/>
    <x v="1620"/>
    <n v="0"/>
    <m/>
    <n v="5"/>
    <n v="0"/>
    <n v="5"/>
    <n v="0"/>
  </r>
  <r>
    <m/>
    <m/>
    <x v="1629"/>
    <x v="1620"/>
    <n v="0"/>
    <n v="0"/>
    <n v="0"/>
    <m/>
    <n v="0"/>
    <n v="0"/>
  </r>
  <r>
    <m/>
    <m/>
    <x v="1630"/>
    <x v="1621"/>
    <n v="0"/>
    <n v="0"/>
    <n v="0"/>
    <m/>
    <n v="0"/>
    <n v="0"/>
  </r>
  <r>
    <m/>
    <m/>
    <x v="1631"/>
    <x v="1622"/>
    <n v="0"/>
    <m/>
    <n v="10"/>
    <n v="10"/>
    <n v="10"/>
    <n v="10"/>
  </r>
  <r>
    <m/>
    <m/>
    <x v="1632"/>
    <x v="1622"/>
    <n v="0"/>
    <n v="4"/>
    <n v="0"/>
    <m/>
    <n v="0"/>
    <n v="4"/>
  </r>
  <r>
    <m/>
    <m/>
    <x v="1292"/>
    <x v="1289"/>
    <n v="0"/>
    <m/>
    <n v="25"/>
    <n v="22"/>
    <n v="25"/>
    <n v="22"/>
  </r>
  <r>
    <m/>
    <m/>
    <x v="1633"/>
    <x v="1289"/>
    <n v="0"/>
    <m/>
    <n v="0"/>
    <m/>
    <n v="0"/>
    <n v="0"/>
  </r>
  <r>
    <m/>
    <m/>
    <x v="1634"/>
    <x v="1623"/>
    <n v="0"/>
    <m/>
    <n v="0"/>
    <m/>
    <n v="0"/>
    <n v="0"/>
  </r>
  <r>
    <m/>
    <m/>
    <x v="1635"/>
    <x v="1624"/>
    <n v="1"/>
    <m/>
    <n v="1"/>
    <n v="5"/>
    <n v="2"/>
    <n v="5"/>
  </r>
  <r>
    <m/>
    <m/>
    <x v="1636"/>
    <x v="1625"/>
    <n v="0"/>
    <n v="0"/>
    <n v="0"/>
    <m/>
    <n v="0"/>
    <n v="0"/>
  </r>
  <r>
    <m/>
    <m/>
    <x v="1637"/>
    <x v="1626"/>
    <n v="0"/>
    <n v="0"/>
    <n v="0"/>
    <m/>
    <n v="0"/>
    <n v="0"/>
  </r>
  <r>
    <m/>
    <m/>
    <x v="1638"/>
    <x v="1627"/>
    <n v="0"/>
    <n v="0"/>
    <n v="0"/>
    <n v="2"/>
    <n v="0"/>
    <n v="2"/>
  </r>
  <r>
    <m/>
    <m/>
    <x v="70"/>
    <x v="71"/>
    <n v="0"/>
    <m/>
    <n v="0"/>
    <n v="4"/>
    <n v="0"/>
    <n v="4"/>
  </r>
  <r>
    <m/>
    <m/>
    <x v="710"/>
    <x v="710"/>
    <n v="0"/>
    <m/>
    <n v="86"/>
    <n v="90"/>
    <n v="86"/>
    <n v="90"/>
  </r>
  <r>
    <m/>
    <m/>
    <x v="1639"/>
    <x v="1628"/>
    <n v="0"/>
    <m/>
    <n v="0"/>
    <m/>
    <n v="0"/>
    <n v="0"/>
  </r>
  <r>
    <m/>
    <m/>
    <x v="1640"/>
    <x v="1629"/>
    <n v="7"/>
    <n v="0"/>
    <n v="0"/>
    <m/>
    <n v="7"/>
    <n v="0"/>
  </r>
  <r>
    <m/>
    <m/>
    <x v="1641"/>
    <x v="1630"/>
    <n v="7"/>
    <n v="0"/>
    <n v="0"/>
    <m/>
    <n v="7"/>
    <n v="0"/>
  </r>
  <r>
    <m/>
    <m/>
    <x v="1642"/>
    <x v="1631"/>
    <n v="0"/>
    <m/>
    <n v="15"/>
    <n v="15"/>
    <n v="15"/>
    <n v="15"/>
  </r>
  <r>
    <m/>
    <m/>
    <x v="1643"/>
    <x v="1632"/>
    <n v="2"/>
    <n v="0"/>
    <n v="0"/>
    <m/>
    <n v="2"/>
    <n v="0"/>
  </r>
  <r>
    <m/>
    <m/>
    <x v="1644"/>
    <x v="1633"/>
    <n v="2"/>
    <n v="0"/>
    <n v="0"/>
    <m/>
    <n v="2"/>
    <n v="0"/>
  </r>
  <r>
    <m/>
    <m/>
    <x v="1645"/>
    <x v="1634"/>
    <n v="0"/>
    <m/>
    <n v="7"/>
    <n v="10"/>
    <n v="7"/>
    <n v="10"/>
  </r>
  <r>
    <m/>
    <m/>
    <x v="1646"/>
    <x v="1635"/>
    <n v="2"/>
    <n v="12"/>
    <n v="2"/>
    <m/>
    <n v="4"/>
    <n v="12"/>
  </r>
  <r>
    <m/>
    <m/>
    <x v="1647"/>
    <x v="1636"/>
    <n v="2"/>
    <n v="12"/>
    <n v="2"/>
    <m/>
    <n v="4"/>
    <n v="12"/>
  </r>
  <r>
    <m/>
    <m/>
    <x v="1648"/>
    <x v="1637"/>
    <n v="0"/>
    <m/>
    <n v="0"/>
    <n v="2"/>
    <n v="0"/>
    <n v="2"/>
  </r>
  <r>
    <m/>
    <m/>
    <x v="1649"/>
    <x v="1637"/>
    <n v="0"/>
    <m/>
    <n v="0"/>
    <m/>
    <n v="0"/>
    <n v="0"/>
  </r>
  <r>
    <m/>
    <m/>
    <x v="1650"/>
    <x v="1638"/>
    <n v="0"/>
    <m/>
    <n v="0"/>
    <m/>
    <n v="0"/>
    <n v="0"/>
  </r>
  <r>
    <m/>
    <m/>
    <x v="1651"/>
    <x v="1639"/>
    <n v="1"/>
    <m/>
    <n v="18"/>
    <n v="15"/>
    <n v="19"/>
    <n v="15"/>
  </r>
  <r>
    <m/>
    <m/>
    <x v="1652"/>
    <x v="1640"/>
    <n v="0"/>
    <m/>
    <n v="0"/>
    <n v="0"/>
    <n v="0"/>
    <n v="0"/>
  </r>
  <r>
    <m/>
    <m/>
    <x v="1653"/>
    <x v="1641"/>
    <n v="1"/>
    <n v="0"/>
    <n v="0"/>
    <m/>
    <n v="1"/>
    <n v="0"/>
  </r>
  <r>
    <m/>
    <m/>
    <x v="1654"/>
    <x v="1642"/>
    <n v="1"/>
    <n v="0"/>
    <n v="0"/>
    <m/>
    <n v="1"/>
    <n v="0"/>
  </r>
  <r>
    <m/>
    <m/>
    <x v="1655"/>
    <x v="1643"/>
    <n v="0"/>
    <m/>
    <n v="8"/>
    <n v="0"/>
    <n v="8"/>
    <n v="0"/>
  </r>
  <r>
    <m/>
    <m/>
    <x v="1656"/>
    <x v="1643"/>
    <n v="0"/>
    <m/>
    <n v="0"/>
    <m/>
    <n v="0"/>
    <n v="0"/>
  </r>
  <r>
    <m/>
    <m/>
    <x v="1657"/>
    <x v="1644"/>
    <n v="1"/>
    <m/>
    <n v="0"/>
    <m/>
    <n v="1"/>
    <n v="0"/>
  </r>
  <r>
    <m/>
    <m/>
    <x v="1658"/>
    <x v="1645"/>
    <n v="0"/>
    <m/>
    <n v="0"/>
    <m/>
    <n v="0"/>
    <n v="0"/>
  </r>
  <r>
    <m/>
    <m/>
    <x v="1659"/>
    <x v="1646"/>
    <n v="0"/>
    <m/>
    <n v="0"/>
    <m/>
    <n v="0"/>
    <n v="0"/>
  </r>
  <r>
    <m/>
    <m/>
    <x v="1660"/>
    <x v="1647"/>
    <n v="0"/>
    <m/>
    <n v="0"/>
    <m/>
    <n v="0"/>
    <n v="0"/>
  </r>
  <r>
    <m/>
    <m/>
    <x v="1661"/>
    <x v="1648"/>
    <n v="1"/>
    <m/>
    <n v="0"/>
    <m/>
    <n v="1"/>
    <n v="0"/>
  </r>
  <r>
    <m/>
    <m/>
    <x v="1662"/>
    <x v="1649"/>
    <n v="1"/>
    <m/>
    <n v="0"/>
    <m/>
    <n v="1"/>
    <n v="0"/>
  </r>
  <r>
    <m/>
    <m/>
    <x v="0"/>
    <x v="0"/>
    <m/>
    <m/>
    <m/>
    <m/>
    <m/>
    <m/>
  </r>
  <r>
    <m/>
    <s v="Ултразвучна дијагностика (уписати број апарата и број смена)"/>
    <x v="0"/>
    <x v="0"/>
    <s v="Ултразвучна дијагностика ( број апарата 1 и број смена 2(3) )"/>
    <m/>
    <m/>
    <m/>
    <m/>
    <m/>
  </r>
  <r>
    <m/>
    <s v="Број прегледаних пацијената"/>
    <x v="0"/>
    <x v="0"/>
    <n v="8397"/>
    <n v="8350"/>
    <n v="1773"/>
    <n v="2000"/>
    <n v="10170"/>
    <n v="10350"/>
  </r>
  <r>
    <m/>
    <s v="Укупан број услуга"/>
    <x v="0"/>
    <x v="0"/>
    <n v="17384"/>
    <n v="17718"/>
    <n v="3893"/>
    <n v="4623"/>
    <n v="21277"/>
    <n v="22341"/>
  </r>
  <r>
    <m/>
    <m/>
    <x v="742"/>
    <x v="742"/>
    <n v="135"/>
    <n v="175"/>
    <n v="294"/>
    <n v="270"/>
    <n v="429"/>
    <n v="445"/>
  </r>
  <r>
    <m/>
    <m/>
    <x v="1663"/>
    <x v="1650"/>
    <n v="389"/>
    <n v="250"/>
    <n v="79"/>
    <n v="80"/>
    <n v="468"/>
    <n v="330"/>
  </r>
  <r>
    <m/>
    <m/>
    <x v="633"/>
    <x v="634"/>
    <n v="8000"/>
    <n v="7900"/>
    <n v="1618"/>
    <n v="1800"/>
    <n v="9618"/>
    <n v="9700"/>
  </r>
  <r>
    <m/>
    <m/>
    <x v="1664"/>
    <x v="1651"/>
    <n v="0"/>
    <n v="0"/>
    <n v="0"/>
    <n v="0"/>
    <n v="0"/>
    <n v="0"/>
  </r>
  <r>
    <m/>
    <m/>
    <x v="634"/>
    <x v="635"/>
    <n v="23"/>
    <n v="70"/>
    <n v="14"/>
    <n v="20"/>
    <n v="37"/>
    <n v="90"/>
  </r>
  <r>
    <m/>
    <m/>
    <x v="1285"/>
    <x v="1282"/>
    <n v="13"/>
    <n v="10"/>
    <n v="1"/>
    <n v="3"/>
    <n v="14"/>
    <n v="13"/>
  </r>
  <r>
    <m/>
    <m/>
    <x v="1286"/>
    <x v="1283"/>
    <n v="477"/>
    <n v="800"/>
    <n v="18"/>
    <n v="45"/>
    <n v="495"/>
    <n v="845"/>
  </r>
  <r>
    <m/>
    <m/>
    <x v="1048"/>
    <x v="1047"/>
    <n v="7958"/>
    <n v="7900"/>
    <n v="1558"/>
    <n v="1800"/>
    <n v="9516"/>
    <n v="9700"/>
  </r>
  <r>
    <m/>
    <m/>
    <x v="1665"/>
    <x v="1652"/>
    <n v="47"/>
    <n v="100"/>
    <n v="222"/>
    <n v="200"/>
    <n v="269"/>
    <n v="300"/>
  </r>
  <r>
    <m/>
    <m/>
    <x v="1666"/>
    <x v="1653"/>
    <n v="1"/>
    <n v="3"/>
    <n v="0"/>
    <n v="5"/>
    <n v="1"/>
    <n v="8"/>
  </r>
  <r>
    <m/>
    <m/>
    <x v="1333"/>
    <x v="1330"/>
    <n v="312"/>
    <n v="430"/>
    <n v="16"/>
    <n v="350"/>
    <n v="328"/>
    <n v="780"/>
  </r>
  <r>
    <m/>
    <m/>
    <x v="1667"/>
    <x v="1654"/>
    <n v="29"/>
    <n v="80"/>
    <n v="73"/>
    <n v="50"/>
    <n v="102"/>
    <n v="130"/>
  </r>
  <r>
    <m/>
    <m/>
    <x v="0"/>
    <x v="0"/>
    <n v="0"/>
    <n v="0"/>
    <n v="0"/>
    <n v="0"/>
    <n v="0"/>
    <n v="0"/>
  </r>
  <r>
    <m/>
    <s v="Услуге у оквиру организованог скрининга рака**"/>
    <x v="0"/>
    <x v="0"/>
    <m/>
    <m/>
    <m/>
    <m/>
    <m/>
    <m/>
  </r>
  <r>
    <m/>
    <m/>
    <x v="1286"/>
    <x v="1283"/>
    <n v="319"/>
    <n v="300"/>
    <n v="0"/>
    <n v="0"/>
    <n v="319"/>
    <n v="300"/>
  </r>
  <r>
    <m/>
    <s v="Доплер* (уписати број апарата и број смена)"/>
    <x v="0"/>
    <x v="0"/>
    <s v="Доплер* (број апарата 1 и број смена 1 недељно)"/>
    <m/>
    <m/>
    <m/>
    <m/>
    <m/>
  </r>
  <r>
    <m/>
    <s v="Број прегледаних пацијената"/>
    <x v="0"/>
    <x v="0"/>
    <n v="1136"/>
    <n v="1400"/>
    <n v="215"/>
    <n v="220"/>
    <n v="1351"/>
    <n v="1620"/>
  </r>
  <r>
    <m/>
    <s v="Укупан број услуга"/>
    <x v="0"/>
    <x v="0"/>
    <n v="1148"/>
    <n v="1401"/>
    <n v="235"/>
    <n v="231"/>
    <n v="1383"/>
    <n v="1632"/>
  </r>
  <r>
    <m/>
    <m/>
    <x v="1668"/>
    <x v="1655"/>
    <n v="0"/>
    <n v="5"/>
    <n v="0"/>
    <n v="3"/>
    <n v="0"/>
    <n v="8"/>
  </r>
  <r>
    <m/>
    <m/>
    <x v="635"/>
    <x v="636"/>
    <n v="427"/>
    <n v="550"/>
    <n v="91"/>
    <n v="90"/>
    <n v="518"/>
    <n v="640"/>
  </r>
  <r>
    <m/>
    <m/>
    <x v="1669"/>
    <x v="1656"/>
    <n v="0"/>
    <n v="15"/>
    <n v="0"/>
    <n v="5"/>
    <n v="0"/>
    <n v="20"/>
  </r>
  <r>
    <m/>
    <m/>
    <x v="636"/>
    <x v="637"/>
    <n v="441"/>
    <n v="550"/>
    <n v="106"/>
    <n v="100"/>
    <n v="547"/>
    <n v="650"/>
  </r>
  <r>
    <m/>
    <m/>
    <x v="1670"/>
    <x v="1657"/>
    <n v="0"/>
    <n v="5"/>
    <n v="0"/>
    <n v="1"/>
    <n v="0"/>
    <n v="6"/>
  </r>
  <r>
    <m/>
    <m/>
    <x v="637"/>
    <x v="638"/>
    <n v="4"/>
    <n v="5"/>
    <n v="6"/>
    <n v="5"/>
    <n v="10"/>
    <n v="10"/>
  </r>
  <r>
    <m/>
    <m/>
    <x v="1671"/>
    <x v="1658"/>
    <n v="0"/>
    <n v="1"/>
    <n v="0"/>
    <n v="1"/>
    <n v="0"/>
    <n v="2"/>
  </r>
  <r>
    <m/>
    <m/>
    <x v="638"/>
    <x v="639"/>
    <n v="20"/>
    <n v="10"/>
    <n v="4"/>
    <n v="5"/>
    <n v="24"/>
    <n v="15"/>
  </r>
  <r>
    <m/>
    <m/>
    <x v="639"/>
    <x v="640"/>
    <n v="252"/>
    <n v="250"/>
    <n v="22"/>
    <n v="10"/>
    <n v="274"/>
    <n v="260"/>
  </r>
  <r>
    <m/>
    <m/>
    <x v="798"/>
    <x v="798"/>
    <n v="3"/>
    <n v="5"/>
    <n v="5"/>
    <n v="5"/>
    <n v="8"/>
    <n v="10"/>
  </r>
  <r>
    <m/>
    <m/>
    <x v="799"/>
    <x v="799"/>
    <n v="1"/>
    <n v="5"/>
    <n v="1"/>
    <n v="5"/>
    <n v="2"/>
    <n v="10"/>
  </r>
  <r>
    <m/>
    <m/>
    <x v="1290"/>
    <x v="1287"/>
    <n v="0"/>
    <n v="0"/>
    <n v="0"/>
    <n v="1"/>
    <n v="0"/>
    <n v="1"/>
  </r>
  <r>
    <m/>
    <m/>
    <x v="0"/>
    <x v="0"/>
    <m/>
    <m/>
    <m/>
    <m/>
    <m/>
    <m/>
  </r>
  <r>
    <m/>
    <m/>
    <x v="0"/>
    <x v="0"/>
    <m/>
    <m/>
    <m/>
    <m/>
    <m/>
    <m/>
  </r>
  <r>
    <m/>
    <s v="ЦТ Скенер (уписати број апарата и број смена)"/>
    <x v="0"/>
    <x v="0"/>
    <s v="ЦТ Скенер (број апарата 2 и број смена 3)"/>
    <m/>
    <m/>
    <m/>
    <m/>
    <m/>
  </r>
  <r>
    <m/>
    <s v="Број прегледаних пацијената"/>
    <x v="0"/>
    <x v="0"/>
    <n v="4180"/>
    <n v="4300"/>
    <n v="4089"/>
    <n v="4300"/>
    <n v="8269"/>
    <n v="8600"/>
  </r>
  <r>
    <m/>
    <s v="Укупан број услуга"/>
    <x v="0"/>
    <x v="0"/>
    <n v="4491"/>
    <n v="4511"/>
    <n v="4450"/>
    <n v="4519"/>
    <n v="8941"/>
    <n v="9030"/>
  </r>
  <r>
    <m/>
    <m/>
    <x v="0"/>
    <x v="0"/>
    <m/>
    <m/>
    <m/>
    <m/>
    <n v="0"/>
    <n v="0"/>
  </r>
  <r>
    <m/>
    <s v="BEZ KONTRASTA"/>
    <x v="0"/>
    <x v="0"/>
    <n v="923"/>
    <n v="658"/>
    <n v="708"/>
    <n v="630"/>
    <n v="1631"/>
    <n v="1288"/>
  </r>
  <r>
    <m/>
    <m/>
    <x v="1672"/>
    <x v="1659"/>
    <n v="0"/>
    <n v="0"/>
    <n v="185"/>
    <n v="200"/>
    <n v="185"/>
    <n v="200"/>
  </r>
  <r>
    <m/>
    <m/>
    <x v="1673"/>
    <x v="1660"/>
    <n v="713"/>
    <n v="490"/>
    <n v="0"/>
    <m/>
    <n v="713"/>
    <n v="490"/>
  </r>
  <r>
    <m/>
    <m/>
    <x v="1674"/>
    <x v="1661"/>
    <n v="713"/>
    <n v="490"/>
    <n v="0"/>
    <m/>
    <n v="713"/>
    <n v="490"/>
  </r>
  <r>
    <m/>
    <m/>
    <x v="1675"/>
    <x v="1662"/>
    <n v="0"/>
    <m/>
    <n v="13"/>
    <n v="5"/>
    <n v="13"/>
    <n v="5"/>
  </r>
  <r>
    <m/>
    <m/>
    <x v="1676"/>
    <x v="1662"/>
    <n v="1"/>
    <n v="5"/>
    <n v="0"/>
    <m/>
    <n v="1"/>
    <n v="5"/>
  </r>
  <r>
    <m/>
    <m/>
    <x v="1677"/>
    <x v="1663"/>
    <n v="1"/>
    <n v="5"/>
    <n v="0"/>
    <m/>
    <n v="1"/>
    <n v="5"/>
  </r>
  <r>
    <m/>
    <m/>
    <x v="1678"/>
    <x v="1664"/>
    <n v="0"/>
    <m/>
    <n v="2"/>
    <n v="1"/>
    <n v="2"/>
    <n v="1"/>
  </r>
  <r>
    <m/>
    <m/>
    <x v="1679"/>
    <x v="1665"/>
    <n v="10"/>
    <n v="10"/>
    <n v="1"/>
    <m/>
    <n v="11"/>
    <n v="10"/>
  </r>
  <r>
    <m/>
    <m/>
    <x v="1680"/>
    <x v="1666"/>
    <n v="10"/>
    <n v="10"/>
    <n v="1"/>
    <m/>
    <n v="11"/>
    <n v="10"/>
  </r>
  <r>
    <m/>
    <m/>
    <x v="1681"/>
    <x v="1667"/>
    <n v="0"/>
    <m/>
    <n v="1"/>
    <n v="0"/>
    <n v="1"/>
    <n v="0"/>
  </r>
  <r>
    <m/>
    <m/>
    <x v="1682"/>
    <x v="1667"/>
    <n v="2"/>
    <n v="0"/>
    <n v="0"/>
    <m/>
    <n v="2"/>
    <n v="0"/>
  </r>
  <r>
    <m/>
    <m/>
    <x v="1683"/>
    <x v="1668"/>
    <n v="2"/>
    <n v="0"/>
    <n v="0"/>
    <m/>
    <n v="2"/>
    <n v="0"/>
  </r>
  <r>
    <m/>
    <m/>
    <x v="1684"/>
    <x v="1669"/>
    <n v="0"/>
    <m/>
    <n v="8"/>
    <n v="10"/>
    <n v="8"/>
    <n v="10"/>
  </r>
  <r>
    <m/>
    <m/>
    <x v="1685"/>
    <x v="1670"/>
    <n v="82"/>
    <n v="50"/>
    <n v="0"/>
    <m/>
    <n v="82"/>
    <n v="50"/>
  </r>
  <r>
    <m/>
    <m/>
    <x v="1686"/>
    <x v="1671"/>
    <n v="82"/>
    <n v="50"/>
    <n v="0"/>
    <m/>
    <n v="82"/>
    <n v="50"/>
  </r>
  <r>
    <m/>
    <m/>
    <x v="1687"/>
    <x v="1672"/>
    <n v="0"/>
    <m/>
    <n v="56"/>
    <n v="70"/>
    <n v="56"/>
    <n v="70"/>
  </r>
  <r>
    <m/>
    <m/>
    <x v="1688"/>
    <x v="1673"/>
    <n v="65"/>
    <n v="50"/>
    <n v="0"/>
    <m/>
    <n v="65"/>
    <n v="50"/>
  </r>
  <r>
    <m/>
    <m/>
    <x v="1689"/>
    <x v="1674"/>
    <n v="62"/>
    <n v="50"/>
    <n v="0"/>
    <m/>
    <n v="62"/>
    <n v="50"/>
  </r>
  <r>
    <m/>
    <m/>
    <x v="1690"/>
    <x v="1675"/>
    <n v="0"/>
    <m/>
    <n v="10"/>
    <n v="7"/>
    <n v="10"/>
    <n v="7"/>
  </r>
  <r>
    <m/>
    <m/>
    <x v="1691"/>
    <x v="1675"/>
    <n v="10"/>
    <n v="6"/>
    <n v="0"/>
    <m/>
    <n v="10"/>
    <n v="6"/>
  </r>
  <r>
    <m/>
    <m/>
    <x v="1692"/>
    <x v="1676"/>
    <n v="11"/>
    <n v="6"/>
    <n v="0"/>
    <m/>
    <n v="11"/>
    <n v="6"/>
  </r>
  <r>
    <m/>
    <m/>
    <x v="1693"/>
    <x v="1677"/>
    <n v="0"/>
    <m/>
    <n v="30"/>
    <n v="1"/>
    <n v="30"/>
    <n v="1"/>
  </r>
  <r>
    <m/>
    <m/>
    <x v="1694"/>
    <x v="1678"/>
    <n v="4"/>
    <n v="4"/>
    <n v="0"/>
    <m/>
    <n v="4"/>
    <n v="4"/>
  </r>
  <r>
    <m/>
    <m/>
    <x v="1695"/>
    <x v="1679"/>
    <n v="0"/>
    <m/>
    <n v="56"/>
    <n v="50"/>
    <n v="56"/>
    <n v="50"/>
  </r>
  <r>
    <m/>
    <m/>
    <x v="1696"/>
    <x v="1680"/>
    <n v="35"/>
    <n v="40"/>
    <n v="0"/>
    <m/>
    <n v="35"/>
    <n v="40"/>
  </r>
  <r>
    <m/>
    <m/>
    <x v="1697"/>
    <x v="1681"/>
    <n v="37"/>
    <n v="40"/>
    <n v="0"/>
    <m/>
    <n v="37"/>
    <n v="40"/>
  </r>
  <r>
    <m/>
    <m/>
    <x v="1698"/>
    <x v="1682"/>
    <n v="0"/>
    <m/>
    <n v="169"/>
    <n v="60"/>
    <n v="169"/>
    <n v="60"/>
  </r>
  <r>
    <m/>
    <m/>
    <x v="1699"/>
    <x v="1683"/>
    <n v="1"/>
    <n v="3"/>
    <n v="0"/>
    <m/>
    <n v="1"/>
    <n v="3"/>
  </r>
  <r>
    <m/>
    <m/>
    <x v="1700"/>
    <x v="1684"/>
    <n v="1"/>
    <n v="3"/>
    <n v="0"/>
    <m/>
    <n v="1"/>
    <n v="3"/>
  </r>
  <r>
    <m/>
    <m/>
    <x v="1701"/>
    <x v="1685"/>
    <n v="6"/>
    <m/>
    <n v="71"/>
    <n v="140"/>
    <n v="77"/>
    <n v="140"/>
  </r>
  <r>
    <m/>
    <m/>
    <x v="1702"/>
    <x v="1686"/>
    <n v="1"/>
    <m/>
    <n v="4"/>
    <n v="5"/>
    <n v="5"/>
    <n v="5"/>
  </r>
  <r>
    <m/>
    <m/>
    <x v="1703"/>
    <x v="1687"/>
    <n v="5"/>
    <m/>
    <n v="9"/>
    <n v="30"/>
    <n v="14"/>
    <n v="30"/>
  </r>
  <r>
    <m/>
    <m/>
    <x v="1704"/>
    <x v="1688"/>
    <n v="1"/>
    <m/>
    <n v="16"/>
    <n v="10"/>
    <n v="17"/>
    <n v="10"/>
  </r>
  <r>
    <m/>
    <m/>
    <x v="1705"/>
    <x v="1689"/>
    <n v="8"/>
    <m/>
    <n v="44"/>
    <n v="35"/>
    <n v="52"/>
    <n v="35"/>
  </r>
  <r>
    <m/>
    <m/>
    <x v="1706"/>
    <x v="1690"/>
    <n v="1"/>
    <m/>
    <n v="11"/>
    <n v="5"/>
    <n v="12"/>
    <n v="5"/>
  </r>
  <r>
    <m/>
    <m/>
    <x v="1707"/>
    <x v="1691"/>
    <n v="5"/>
    <m/>
    <n v="21"/>
    <n v="1"/>
    <n v="26"/>
    <n v="1"/>
  </r>
  <r>
    <m/>
    <m/>
    <x v="0"/>
    <x v="0"/>
    <m/>
    <m/>
    <m/>
    <m/>
    <n v="0"/>
    <n v="0"/>
  </r>
  <r>
    <m/>
    <s v="SA KONTRASTOM"/>
    <x v="0"/>
    <x v="0"/>
    <n v="3541"/>
    <n v="3853"/>
    <n v="3743"/>
    <n v="3889"/>
    <n v="7284"/>
    <n v="7742"/>
  </r>
  <r>
    <m/>
    <m/>
    <x v="1708"/>
    <x v="1692"/>
    <n v="0"/>
    <m/>
    <n v="682"/>
    <n v="690"/>
    <n v="682"/>
    <n v="690"/>
  </r>
  <r>
    <m/>
    <m/>
    <x v="1709"/>
    <x v="1693"/>
    <n v="540"/>
    <n v="550"/>
    <n v="0"/>
    <m/>
    <n v="540"/>
    <n v="550"/>
  </r>
  <r>
    <m/>
    <m/>
    <x v="1710"/>
    <x v="1694"/>
    <n v="540"/>
    <n v="550"/>
    <n v="0"/>
    <m/>
    <n v="540"/>
    <n v="550"/>
  </r>
  <r>
    <m/>
    <m/>
    <x v="1711"/>
    <x v="1695"/>
    <n v="0"/>
    <m/>
    <n v="5"/>
    <n v="15"/>
    <n v="5"/>
    <n v="15"/>
  </r>
  <r>
    <m/>
    <m/>
    <x v="1712"/>
    <x v="1696"/>
    <n v="1"/>
    <n v="5"/>
    <n v="0"/>
    <m/>
    <n v="1"/>
    <n v="5"/>
  </r>
  <r>
    <m/>
    <m/>
    <x v="1677"/>
    <x v="1663"/>
    <n v="1"/>
    <n v="5"/>
    <n v="0"/>
    <m/>
    <n v="1"/>
    <n v="5"/>
  </r>
  <r>
    <m/>
    <m/>
    <x v="1713"/>
    <x v="1697"/>
    <n v="0"/>
    <m/>
    <n v="0"/>
    <n v="0"/>
    <n v="0"/>
    <n v="0"/>
  </r>
  <r>
    <m/>
    <m/>
    <x v="1714"/>
    <x v="1698"/>
    <n v="3"/>
    <n v="10"/>
    <n v="0"/>
    <m/>
    <n v="3"/>
    <n v="10"/>
  </r>
  <r>
    <m/>
    <m/>
    <x v="1715"/>
    <x v="1699"/>
    <n v="3"/>
    <n v="10"/>
    <n v="0"/>
    <m/>
    <n v="3"/>
    <n v="10"/>
  </r>
  <r>
    <m/>
    <m/>
    <x v="1716"/>
    <x v="1700"/>
    <n v="0"/>
    <m/>
    <n v="0"/>
    <n v="1"/>
    <n v="0"/>
    <n v="1"/>
  </r>
  <r>
    <m/>
    <m/>
    <x v="1717"/>
    <x v="1701"/>
    <n v="1"/>
    <n v="1"/>
    <n v="0"/>
    <m/>
    <n v="1"/>
    <n v="1"/>
  </r>
  <r>
    <m/>
    <m/>
    <x v="1683"/>
    <x v="1668"/>
    <n v="1"/>
    <n v="1"/>
    <n v="0"/>
    <m/>
    <n v="1"/>
    <n v="1"/>
  </r>
  <r>
    <m/>
    <m/>
    <x v="1718"/>
    <x v="1702"/>
    <n v="0"/>
    <m/>
    <n v="16"/>
    <n v="15"/>
    <n v="16"/>
    <n v="15"/>
  </r>
  <r>
    <m/>
    <m/>
    <x v="1719"/>
    <x v="1703"/>
    <n v="8"/>
    <n v="15"/>
    <n v="0"/>
    <m/>
    <n v="8"/>
    <n v="15"/>
  </r>
  <r>
    <m/>
    <m/>
    <x v="1720"/>
    <x v="1704"/>
    <n v="8"/>
    <n v="15"/>
    <n v="0"/>
    <m/>
    <n v="8"/>
    <n v="15"/>
  </r>
  <r>
    <m/>
    <m/>
    <x v="1721"/>
    <x v="1705"/>
    <n v="0"/>
    <m/>
    <n v="557"/>
    <n v="500"/>
    <n v="557"/>
    <n v="500"/>
  </r>
  <r>
    <m/>
    <m/>
    <x v="1722"/>
    <x v="1706"/>
    <n v="900"/>
    <n v="800"/>
    <n v="0"/>
    <m/>
    <n v="900"/>
    <n v="800"/>
  </r>
  <r>
    <m/>
    <m/>
    <x v="1689"/>
    <x v="1674"/>
    <n v="900"/>
    <n v="800"/>
    <n v="0"/>
    <m/>
    <n v="900"/>
    <n v="800"/>
  </r>
  <r>
    <m/>
    <m/>
    <x v="1723"/>
    <x v="1707"/>
    <n v="0"/>
    <m/>
    <n v="30"/>
    <n v="30"/>
    <n v="30"/>
    <n v="30"/>
  </r>
  <r>
    <m/>
    <m/>
    <x v="1724"/>
    <x v="1708"/>
    <n v="17"/>
    <n v="30"/>
    <n v="0"/>
    <m/>
    <n v="17"/>
    <n v="30"/>
  </r>
  <r>
    <m/>
    <m/>
    <x v="1692"/>
    <x v="1676"/>
    <n v="17"/>
    <n v="30"/>
    <n v="0"/>
    <m/>
    <n v="17"/>
    <n v="30"/>
  </r>
  <r>
    <m/>
    <m/>
    <x v="1725"/>
    <x v="1709"/>
    <n v="370"/>
    <n v="500"/>
    <n v="121"/>
    <n v="100"/>
    <n v="491"/>
    <n v="600"/>
  </r>
  <r>
    <m/>
    <m/>
    <x v="1726"/>
    <x v="1710"/>
    <n v="120"/>
    <n v="120"/>
    <n v="254"/>
    <n v="350"/>
    <n v="374"/>
    <n v="470"/>
  </r>
  <r>
    <m/>
    <m/>
    <x v="1727"/>
    <x v="1711"/>
    <n v="0"/>
    <m/>
    <n v="4"/>
    <n v="10"/>
    <n v="4"/>
    <n v="10"/>
  </r>
  <r>
    <m/>
    <m/>
    <x v="1728"/>
    <x v="1712"/>
    <n v="0"/>
    <n v="5"/>
    <n v="0"/>
    <m/>
    <n v="0"/>
    <n v="5"/>
  </r>
  <r>
    <m/>
    <m/>
    <x v="1729"/>
    <x v="1713"/>
    <n v="0"/>
    <n v="5"/>
    <n v="0"/>
    <m/>
    <n v="0"/>
    <n v="5"/>
  </r>
  <r>
    <m/>
    <m/>
    <x v="1730"/>
    <x v="1714"/>
    <n v="0"/>
    <m/>
    <n v="1021"/>
    <n v="1100"/>
    <n v="1021"/>
    <n v="1100"/>
  </r>
  <r>
    <m/>
    <m/>
    <x v="1731"/>
    <x v="1715"/>
    <n v="670"/>
    <n v="600"/>
    <n v="0"/>
    <m/>
    <n v="670"/>
    <n v="600"/>
  </r>
  <r>
    <m/>
    <m/>
    <x v="1697"/>
    <x v="1681"/>
    <n v="670"/>
    <n v="600"/>
    <n v="0"/>
    <m/>
    <n v="670"/>
    <n v="600"/>
  </r>
  <r>
    <m/>
    <m/>
    <x v="1732"/>
    <x v="1716"/>
    <n v="0"/>
    <m/>
    <n v="0"/>
    <n v="0"/>
    <n v="0"/>
    <n v="0"/>
  </r>
  <r>
    <m/>
    <m/>
    <x v="1733"/>
    <x v="1717"/>
    <n v="0"/>
    <n v="5"/>
    <n v="0"/>
    <m/>
    <n v="0"/>
    <n v="5"/>
  </r>
  <r>
    <m/>
    <m/>
    <x v="1734"/>
    <x v="1684"/>
    <n v="4"/>
    <n v="5"/>
    <n v="0"/>
    <m/>
    <n v="4"/>
    <n v="5"/>
  </r>
  <r>
    <m/>
    <m/>
    <x v="1735"/>
    <x v="1718"/>
    <n v="4"/>
    <n v="15"/>
    <n v="0"/>
    <m/>
    <n v="4"/>
    <n v="15"/>
  </r>
  <r>
    <m/>
    <m/>
    <x v="1736"/>
    <x v="1719"/>
    <n v="0"/>
    <n v="0"/>
    <n v="0"/>
    <m/>
    <n v="0"/>
    <n v="0"/>
  </r>
  <r>
    <m/>
    <m/>
    <x v="1737"/>
    <x v="1720"/>
    <n v="0"/>
    <n v="0"/>
    <n v="0"/>
    <m/>
    <n v="0"/>
    <n v="0"/>
  </r>
  <r>
    <m/>
    <m/>
    <x v="1738"/>
    <x v="1721"/>
    <n v="0"/>
    <m/>
    <n v="73"/>
    <n v="60"/>
    <n v="73"/>
    <n v="60"/>
  </r>
  <r>
    <m/>
    <m/>
    <x v="1739"/>
    <x v="1722"/>
    <n v="78"/>
    <n v="35"/>
    <n v="0"/>
    <m/>
    <n v="78"/>
    <n v="35"/>
  </r>
  <r>
    <m/>
    <m/>
    <x v="1740"/>
    <x v="1723"/>
    <n v="78"/>
    <n v="35"/>
    <n v="0"/>
    <m/>
    <n v="78"/>
    <n v="35"/>
  </r>
  <r>
    <m/>
    <m/>
    <x v="1741"/>
    <x v="1724"/>
    <n v="0"/>
    <m/>
    <n v="1"/>
    <n v="5"/>
    <n v="1"/>
    <n v="5"/>
  </r>
  <r>
    <m/>
    <m/>
    <x v="1742"/>
    <x v="1725"/>
    <n v="1"/>
    <n v="2"/>
    <n v="0"/>
    <m/>
    <n v="1"/>
    <n v="2"/>
  </r>
  <r>
    <m/>
    <m/>
    <x v="1743"/>
    <x v="1726"/>
    <n v="1"/>
    <n v="2"/>
    <n v="0"/>
    <m/>
    <n v="1"/>
    <n v="2"/>
  </r>
  <r>
    <m/>
    <m/>
    <x v="1744"/>
    <x v="1727"/>
    <n v="0"/>
    <m/>
    <n v="174"/>
    <n v="400"/>
    <n v="174"/>
    <n v="400"/>
  </r>
  <r>
    <m/>
    <m/>
    <x v="1745"/>
    <x v="1728"/>
    <n v="668"/>
    <n v="980"/>
    <n v="0"/>
    <m/>
    <n v="668"/>
    <n v="980"/>
  </r>
  <r>
    <m/>
    <m/>
    <x v="1746"/>
    <x v="1729"/>
    <n v="668"/>
    <n v="980"/>
    <n v="0"/>
    <m/>
    <n v="668"/>
    <n v="980"/>
  </r>
  <r>
    <m/>
    <m/>
    <x v="1747"/>
    <x v="1730"/>
    <n v="0"/>
    <m/>
    <n v="50"/>
    <n v="20"/>
    <n v="50"/>
    <n v="20"/>
  </r>
  <r>
    <m/>
    <m/>
    <x v="1748"/>
    <x v="1731"/>
    <n v="31"/>
    <n v="20"/>
    <n v="0"/>
    <m/>
    <n v="31"/>
    <n v="20"/>
  </r>
  <r>
    <m/>
    <m/>
    <x v="1749"/>
    <x v="1732"/>
    <n v="31"/>
    <n v="20"/>
    <n v="0"/>
    <m/>
    <n v="31"/>
    <n v="20"/>
  </r>
  <r>
    <m/>
    <m/>
    <x v="1750"/>
    <x v="1733"/>
    <n v="0"/>
    <m/>
    <n v="0"/>
    <m/>
    <n v="0"/>
    <n v="0"/>
  </r>
  <r>
    <m/>
    <m/>
    <x v="1751"/>
    <x v="1734"/>
    <n v="0"/>
    <m/>
    <n v="0"/>
    <m/>
    <n v="0"/>
    <n v="0"/>
  </r>
  <r>
    <m/>
    <m/>
    <x v="1752"/>
    <x v="1735"/>
    <n v="0"/>
    <m/>
    <n v="0"/>
    <n v="5"/>
    <n v="0"/>
    <n v="5"/>
  </r>
  <r>
    <m/>
    <m/>
    <x v="1753"/>
    <x v="1736"/>
    <n v="0"/>
    <n v="0"/>
    <n v="0"/>
    <m/>
    <n v="0"/>
    <n v="0"/>
  </r>
  <r>
    <m/>
    <m/>
    <x v="1754"/>
    <x v="1737"/>
    <n v="0"/>
    <n v="0"/>
    <n v="0"/>
    <m/>
    <n v="0"/>
    <n v="0"/>
  </r>
  <r>
    <m/>
    <m/>
    <x v="1755"/>
    <x v="1738"/>
    <n v="0"/>
    <m/>
    <n v="61"/>
    <n v="65"/>
    <n v="61"/>
    <n v="65"/>
  </r>
  <r>
    <m/>
    <m/>
    <x v="1756"/>
    <x v="1739"/>
    <n v="129"/>
    <n v="160"/>
    <n v="0"/>
    <m/>
    <n v="129"/>
    <n v="160"/>
  </r>
  <r>
    <m/>
    <m/>
    <x v="1757"/>
    <x v="1740"/>
    <n v="129"/>
    <n v="160"/>
    <n v="0"/>
    <m/>
    <n v="129"/>
    <n v="160"/>
  </r>
  <r>
    <m/>
    <m/>
    <x v="1747"/>
    <x v="1730"/>
    <n v="0"/>
    <m/>
    <n v="50"/>
    <n v="20"/>
    <n v="50"/>
    <n v="20"/>
  </r>
  <r>
    <m/>
    <m/>
    <x v="1758"/>
    <x v="1741"/>
    <n v="0"/>
    <m/>
    <n v="3"/>
    <n v="3"/>
    <n v="3"/>
    <n v="3"/>
  </r>
  <r>
    <m/>
    <m/>
    <x v="1759"/>
    <x v="1742"/>
    <n v="0"/>
    <m/>
    <n v="83"/>
    <n v="65"/>
    <n v="83"/>
    <n v="65"/>
  </r>
  <r>
    <m/>
    <m/>
    <x v="1760"/>
    <x v="1743"/>
    <n v="0"/>
    <m/>
    <n v="56"/>
    <n v="50"/>
    <n v="56"/>
    <n v="50"/>
  </r>
  <r>
    <m/>
    <m/>
    <x v="1761"/>
    <x v="1744"/>
    <n v="0"/>
    <m/>
    <n v="492"/>
    <n v="380"/>
    <n v="492"/>
    <n v="380"/>
  </r>
  <r>
    <m/>
    <m/>
    <x v="1762"/>
    <x v="1745"/>
    <n v="0"/>
    <m/>
    <n v="10"/>
    <n v="5"/>
    <n v="10"/>
    <n v="5"/>
  </r>
  <r>
    <m/>
    <m/>
    <x v="0"/>
    <x v="0"/>
    <m/>
    <m/>
    <m/>
    <m/>
    <m/>
    <m/>
  </r>
  <r>
    <m/>
    <m/>
    <x v="0"/>
    <x v="0"/>
    <m/>
    <m/>
    <m/>
    <m/>
    <m/>
    <m/>
  </r>
  <r>
    <m/>
    <m/>
    <x v="0"/>
    <x v="0"/>
    <s v="Magnetna rezonanca (број апарата 1 и број смена 2)"/>
    <m/>
    <m/>
    <m/>
    <m/>
    <m/>
  </r>
  <r>
    <m/>
    <s v="Број прегледаних пацијената"/>
    <x v="0"/>
    <x v="0"/>
    <n v="1480"/>
    <n v="2100"/>
    <n v="724"/>
    <n v="800"/>
    <n v="2204"/>
    <n v="2900"/>
  </r>
  <r>
    <m/>
    <s v="Укупан број услуга"/>
    <x v="0"/>
    <x v="0"/>
    <n v="1656"/>
    <n v="2199"/>
    <n v="821"/>
    <n v="899"/>
    <n v="2477"/>
    <n v="3098"/>
  </r>
  <r>
    <m/>
    <m/>
    <x v="0"/>
    <x v="0"/>
    <m/>
    <m/>
    <m/>
    <m/>
    <n v="0"/>
    <n v="0"/>
  </r>
  <r>
    <m/>
    <m/>
    <x v="0"/>
    <x v="0"/>
    <n v="1656"/>
    <n v="2199"/>
    <n v="821"/>
    <n v="901"/>
    <n v="2477"/>
    <n v="3100"/>
  </r>
  <r>
    <m/>
    <m/>
    <x v="0"/>
    <x v="1746"/>
    <n v="76"/>
    <n v="153"/>
    <n v="78"/>
    <n v="57"/>
    <n v="154"/>
    <n v="210"/>
  </r>
  <r>
    <m/>
    <s v="без контраста"/>
    <x v="0"/>
    <x v="0"/>
    <n v="75"/>
    <n v="144"/>
    <n v="37"/>
    <n v="40"/>
    <n v="112"/>
    <n v="184"/>
  </r>
  <r>
    <m/>
    <m/>
    <x v="1763"/>
    <x v="1747"/>
    <n v="75"/>
    <n v="113"/>
    <n v="37"/>
    <n v="23"/>
    <n v="112"/>
    <n v="136"/>
  </r>
  <r>
    <m/>
    <m/>
    <x v="1764"/>
    <x v="1748"/>
    <n v="75"/>
    <n v="113"/>
    <n v="37"/>
    <n v="23"/>
    <n v="112"/>
    <n v="136"/>
  </r>
  <r>
    <m/>
    <m/>
    <x v="1765"/>
    <x v="1749"/>
    <n v="0"/>
    <n v="1"/>
    <n v="0"/>
    <n v="2"/>
    <n v="0"/>
    <n v="3"/>
  </r>
  <r>
    <m/>
    <m/>
    <x v="1766"/>
    <x v="1750"/>
    <n v="0"/>
    <n v="1"/>
    <n v="0"/>
    <n v="2"/>
    <n v="0"/>
    <n v="3"/>
  </r>
  <r>
    <m/>
    <m/>
    <x v="1767"/>
    <x v="1751"/>
    <n v="0"/>
    <n v="30"/>
    <n v="0"/>
    <n v="8"/>
    <n v="0"/>
    <n v="38"/>
  </r>
  <r>
    <m/>
    <m/>
    <x v="1768"/>
    <x v="1752"/>
    <n v="0"/>
    <n v="30"/>
    <n v="0"/>
    <n v="8"/>
    <n v="0"/>
    <n v="38"/>
  </r>
  <r>
    <m/>
    <m/>
    <x v="1769"/>
    <x v="1753"/>
    <n v="0"/>
    <n v="0"/>
    <n v="0"/>
    <n v="1"/>
    <n v="0"/>
    <n v="1"/>
  </r>
  <r>
    <m/>
    <m/>
    <x v="1770"/>
    <x v="1754"/>
    <n v="0"/>
    <n v="0"/>
    <n v="0"/>
    <n v="1"/>
    <n v="0"/>
    <n v="1"/>
  </r>
  <r>
    <m/>
    <m/>
    <x v="1771"/>
    <x v="1755"/>
    <n v="0"/>
    <n v="0"/>
    <n v="0"/>
    <n v="2"/>
    <n v="0"/>
    <n v="2"/>
  </r>
  <r>
    <m/>
    <m/>
    <x v="1772"/>
    <x v="1756"/>
    <n v="0"/>
    <n v="0"/>
    <n v="0"/>
    <n v="2"/>
    <n v="0"/>
    <n v="2"/>
  </r>
  <r>
    <m/>
    <m/>
    <x v="1773"/>
    <x v="1757"/>
    <n v="0"/>
    <n v="0"/>
    <n v="0"/>
    <n v="2"/>
    <n v="0"/>
    <n v="2"/>
  </r>
  <r>
    <m/>
    <m/>
    <x v="1774"/>
    <x v="1758"/>
    <n v="0"/>
    <n v="0"/>
    <n v="0"/>
    <n v="2"/>
    <n v="0"/>
    <n v="2"/>
  </r>
  <r>
    <m/>
    <m/>
    <x v="1775"/>
    <x v="1759"/>
    <n v="0"/>
    <n v="0"/>
    <n v="0"/>
    <n v="2"/>
    <n v="0"/>
    <n v="2"/>
  </r>
  <r>
    <m/>
    <m/>
    <x v="1776"/>
    <x v="1760"/>
    <n v="0"/>
    <n v="0"/>
    <n v="0"/>
    <n v="2"/>
    <n v="0"/>
    <n v="2"/>
  </r>
  <r>
    <m/>
    <m/>
    <x v="0"/>
    <x v="0"/>
    <m/>
    <m/>
    <m/>
    <m/>
    <m/>
    <m/>
  </r>
  <r>
    <m/>
    <m/>
    <x v="0"/>
    <x v="0"/>
    <m/>
    <m/>
    <m/>
    <m/>
    <m/>
    <m/>
  </r>
  <r>
    <m/>
    <m/>
    <x v="0"/>
    <x v="1761"/>
    <n v="1"/>
    <n v="9"/>
    <n v="41"/>
    <n v="17"/>
    <n v="42"/>
    <n v="26"/>
  </r>
  <r>
    <m/>
    <m/>
    <x v="1777"/>
    <x v="1762"/>
    <n v="0"/>
    <n v="8"/>
    <n v="0"/>
    <n v="8"/>
    <n v="0"/>
    <n v="16"/>
  </r>
  <r>
    <m/>
    <m/>
    <x v="1778"/>
    <x v="1763"/>
    <n v="0"/>
    <n v="8"/>
    <n v="0"/>
    <n v="8"/>
    <n v="0"/>
    <n v="16"/>
  </r>
  <r>
    <m/>
    <m/>
    <x v="1779"/>
    <x v="1764"/>
    <n v="1"/>
    <n v="0"/>
    <n v="41"/>
    <n v="1"/>
    <n v="42"/>
    <n v="1"/>
  </r>
  <r>
    <m/>
    <m/>
    <x v="1780"/>
    <x v="1765"/>
    <n v="1"/>
    <n v="0"/>
    <n v="41"/>
    <n v="1"/>
    <n v="42"/>
    <n v="1"/>
  </r>
  <r>
    <m/>
    <m/>
    <x v="1781"/>
    <x v="1766"/>
    <n v="0"/>
    <n v="1"/>
    <n v="0"/>
    <n v="2"/>
    <n v="0"/>
    <n v="3"/>
  </r>
  <r>
    <m/>
    <m/>
    <x v="1782"/>
    <x v="1767"/>
    <n v="0"/>
    <n v="1"/>
    <n v="0"/>
    <n v="2"/>
    <n v="0"/>
    <n v="3"/>
  </r>
  <r>
    <m/>
    <m/>
    <x v="1783"/>
    <x v="1768"/>
    <n v="0"/>
    <n v="0"/>
    <n v="0"/>
    <n v="2"/>
    <n v="0"/>
    <n v="2"/>
  </r>
  <r>
    <m/>
    <m/>
    <x v="1784"/>
    <x v="1769"/>
    <n v="0"/>
    <n v="0"/>
    <n v="0"/>
    <n v="2"/>
    <n v="0"/>
    <n v="2"/>
  </r>
  <r>
    <m/>
    <m/>
    <x v="1785"/>
    <x v="1770"/>
    <n v="0"/>
    <n v="0"/>
    <n v="0"/>
    <n v="2"/>
    <n v="0"/>
    <n v="2"/>
  </r>
  <r>
    <m/>
    <m/>
    <x v="1786"/>
    <x v="1771"/>
    <n v="0"/>
    <n v="0"/>
    <n v="0"/>
    <n v="2"/>
    <n v="0"/>
    <n v="2"/>
  </r>
  <r>
    <m/>
    <m/>
    <x v="1787"/>
    <x v="1772"/>
    <n v="0"/>
    <n v="0"/>
    <n v="0"/>
    <n v="2"/>
    <n v="0"/>
    <n v="2"/>
  </r>
  <r>
    <m/>
    <m/>
    <x v="1788"/>
    <x v="1773"/>
    <n v="0"/>
    <n v="0"/>
    <n v="0"/>
    <n v="2"/>
    <n v="0"/>
    <n v="2"/>
  </r>
  <r>
    <m/>
    <m/>
    <x v="0"/>
    <x v="0"/>
    <m/>
    <m/>
    <m/>
    <m/>
    <m/>
    <m/>
  </r>
  <r>
    <m/>
    <m/>
    <x v="0"/>
    <x v="1774"/>
    <n v="1580"/>
    <n v="2046"/>
    <n v="743"/>
    <n v="844"/>
    <n v="2323"/>
    <n v="2890"/>
  </r>
  <r>
    <m/>
    <s v="MAGNETNA REZONANCA BEZ KONTRASTA"/>
    <x v="0"/>
    <x v="0"/>
    <n v="1012"/>
    <n v="1158"/>
    <n v="359"/>
    <n v="376"/>
    <n v="1371"/>
    <n v="1534"/>
  </r>
  <r>
    <m/>
    <m/>
    <x v="1789"/>
    <x v="1775"/>
    <n v="109"/>
    <n v="38"/>
    <n v="52"/>
    <n v="38"/>
    <n v="161"/>
    <n v="76"/>
  </r>
  <r>
    <m/>
    <m/>
    <x v="1790"/>
    <x v="1776"/>
    <n v="109"/>
    <n v="38"/>
    <n v="52"/>
    <n v="38"/>
    <n v="161"/>
    <n v="76"/>
  </r>
  <r>
    <m/>
    <m/>
    <x v="1791"/>
    <x v="1777"/>
    <n v="0"/>
    <n v="2"/>
    <n v="0"/>
    <n v="2"/>
    <n v="0"/>
    <n v="4"/>
  </r>
  <r>
    <m/>
    <m/>
    <x v="1792"/>
    <x v="1778"/>
    <n v="0"/>
    <n v="2"/>
    <n v="0"/>
    <n v="2"/>
    <n v="0"/>
    <n v="4"/>
  </r>
  <r>
    <m/>
    <m/>
    <x v="1793"/>
    <x v="1779"/>
    <n v="2"/>
    <n v="4"/>
    <n v="0"/>
    <n v="4"/>
    <n v="2"/>
    <n v="8"/>
  </r>
  <r>
    <m/>
    <m/>
    <x v="1794"/>
    <x v="1780"/>
    <n v="2"/>
    <n v="4"/>
    <n v="0"/>
    <n v="4"/>
    <n v="2"/>
    <n v="8"/>
  </r>
  <r>
    <m/>
    <m/>
    <x v="1795"/>
    <x v="1781"/>
    <n v="0"/>
    <n v="0"/>
    <n v="0"/>
    <n v="4"/>
    <n v="0"/>
    <n v="4"/>
  </r>
  <r>
    <m/>
    <m/>
    <x v="1796"/>
    <x v="1782"/>
    <n v="0"/>
    <n v="0"/>
    <n v="0"/>
    <n v="4"/>
    <n v="0"/>
    <n v="4"/>
  </r>
  <r>
    <m/>
    <m/>
    <x v="1797"/>
    <x v="1783"/>
    <n v="1"/>
    <n v="4"/>
    <n v="0"/>
    <n v="4"/>
    <n v="1"/>
    <n v="8"/>
  </r>
  <r>
    <m/>
    <m/>
    <x v="1798"/>
    <x v="1784"/>
    <n v="1"/>
    <n v="4"/>
    <n v="0"/>
    <n v="4"/>
    <n v="1"/>
    <n v="8"/>
  </r>
  <r>
    <m/>
    <m/>
    <x v="1799"/>
    <x v="1785"/>
    <n v="207"/>
    <n v="300"/>
    <n v="54"/>
    <n v="38"/>
    <n v="261"/>
    <n v="338"/>
  </r>
  <r>
    <m/>
    <m/>
    <x v="1800"/>
    <x v="1786"/>
    <n v="207"/>
    <n v="300"/>
    <n v="54"/>
    <n v="38"/>
    <n v="261"/>
    <n v="338"/>
  </r>
  <r>
    <m/>
    <m/>
    <x v="1801"/>
    <x v="1787"/>
    <n v="30"/>
    <n v="8"/>
    <n v="14"/>
    <n v="4"/>
    <n v="44"/>
    <n v="12"/>
  </r>
  <r>
    <m/>
    <m/>
    <x v="1802"/>
    <x v="1788"/>
    <n v="30"/>
    <n v="8"/>
    <n v="14"/>
    <n v="4"/>
    <n v="44"/>
    <n v="12"/>
  </r>
  <r>
    <m/>
    <m/>
    <x v="1803"/>
    <x v="1789"/>
    <n v="409"/>
    <n v="675"/>
    <n v="114"/>
    <n v="38"/>
    <n v="523"/>
    <n v="713"/>
  </r>
  <r>
    <m/>
    <m/>
    <x v="1804"/>
    <x v="1790"/>
    <n v="409"/>
    <n v="675"/>
    <n v="114"/>
    <n v="38"/>
    <n v="523"/>
    <n v="713"/>
  </r>
  <r>
    <m/>
    <m/>
    <x v="1805"/>
    <x v="1791"/>
    <n v="0"/>
    <n v="34"/>
    <n v="0"/>
    <n v="105"/>
    <n v="0"/>
    <n v="139"/>
  </r>
  <r>
    <m/>
    <m/>
    <x v="1806"/>
    <x v="1792"/>
    <n v="0"/>
    <n v="34"/>
    <n v="0"/>
    <n v="105"/>
    <n v="0"/>
    <n v="139"/>
  </r>
  <r>
    <m/>
    <m/>
    <x v="1807"/>
    <x v="1793"/>
    <n v="0"/>
    <n v="4"/>
    <n v="0"/>
    <n v="4"/>
    <n v="0"/>
    <n v="8"/>
  </r>
  <r>
    <m/>
    <m/>
    <x v="1808"/>
    <x v="1794"/>
    <n v="0"/>
    <n v="4"/>
    <n v="0"/>
    <n v="4"/>
    <n v="0"/>
    <n v="8"/>
  </r>
  <r>
    <m/>
    <m/>
    <x v="1809"/>
    <x v="1795"/>
    <n v="4"/>
    <n v="9"/>
    <n v="2"/>
    <n v="38"/>
    <n v="6"/>
    <n v="47"/>
  </r>
  <r>
    <m/>
    <m/>
    <x v="1810"/>
    <x v="1796"/>
    <n v="4"/>
    <n v="9"/>
    <n v="2"/>
    <n v="38"/>
    <n v="6"/>
    <n v="47"/>
  </r>
  <r>
    <m/>
    <m/>
    <x v="1811"/>
    <x v="1797"/>
    <n v="81"/>
    <n v="38"/>
    <n v="114"/>
    <n v="75"/>
    <n v="195"/>
    <n v="113"/>
  </r>
  <r>
    <m/>
    <m/>
    <x v="1812"/>
    <x v="1798"/>
    <n v="81"/>
    <n v="38"/>
    <n v="114"/>
    <n v="75"/>
    <n v="195"/>
    <n v="113"/>
  </r>
  <r>
    <m/>
    <m/>
    <x v="1813"/>
    <x v="1799"/>
    <n v="8"/>
    <n v="8"/>
    <n v="0"/>
    <n v="8"/>
    <n v="8"/>
    <n v="16"/>
  </r>
  <r>
    <m/>
    <m/>
    <x v="1814"/>
    <x v="1800"/>
    <n v="9"/>
    <n v="8"/>
    <n v="0"/>
    <n v="8"/>
    <n v="9"/>
    <n v="16"/>
  </r>
  <r>
    <m/>
    <m/>
    <x v="1815"/>
    <x v="1801"/>
    <n v="1"/>
    <m/>
    <n v="0"/>
    <n v="0"/>
    <n v="1"/>
    <n v="0"/>
  </r>
  <r>
    <m/>
    <m/>
    <x v="1816"/>
    <x v="1802"/>
    <n v="1"/>
    <m/>
    <n v="0"/>
    <n v="0"/>
    <n v="1"/>
    <n v="0"/>
  </r>
  <r>
    <m/>
    <m/>
    <x v="1817"/>
    <x v="1803"/>
    <n v="3"/>
    <n v="0"/>
    <n v="0"/>
    <n v="0"/>
    <n v="3"/>
    <n v="0"/>
  </r>
  <r>
    <m/>
    <m/>
    <x v="1818"/>
    <x v="1804"/>
    <n v="3"/>
    <n v="0"/>
    <n v="0"/>
    <n v="0"/>
    <n v="3"/>
    <n v="0"/>
  </r>
  <r>
    <m/>
    <m/>
    <x v="1819"/>
    <x v="1805"/>
    <n v="2"/>
    <n v="0"/>
    <n v="0"/>
    <n v="0"/>
    <n v="2"/>
    <n v="0"/>
  </r>
  <r>
    <m/>
    <m/>
    <x v="1820"/>
    <x v="1806"/>
    <n v="2"/>
    <n v="0"/>
    <n v="0"/>
    <n v="0"/>
    <n v="2"/>
    <n v="0"/>
  </r>
  <r>
    <m/>
    <m/>
    <x v="1821"/>
    <x v="1807"/>
    <n v="2"/>
    <n v="0"/>
    <n v="0"/>
    <n v="0"/>
    <n v="2"/>
    <n v="0"/>
  </r>
  <r>
    <m/>
    <m/>
    <x v="1822"/>
    <x v="1808"/>
    <n v="2"/>
    <n v="0"/>
    <n v="0"/>
    <n v="0"/>
    <n v="2"/>
    <n v="0"/>
  </r>
  <r>
    <m/>
    <m/>
    <x v="1823"/>
    <x v="1809"/>
    <n v="2"/>
    <n v="0"/>
    <n v="0"/>
    <n v="0"/>
    <n v="2"/>
    <n v="0"/>
  </r>
  <r>
    <m/>
    <m/>
    <x v="1824"/>
    <x v="1810"/>
    <n v="2"/>
    <n v="0"/>
    <n v="0"/>
    <n v="0"/>
    <n v="2"/>
    <n v="0"/>
  </r>
  <r>
    <m/>
    <m/>
    <x v="1825"/>
    <x v="1811"/>
    <n v="30"/>
    <n v="4"/>
    <n v="4"/>
    <n v="4"/>
    <n v="34"/>
    <n v="8"/>
  </r>
  <r>
    <m/>
    <m/>
    <x v="1826"/>
    <x v="1812"/>
    <n v="30"/>
    <n v="4"/>
    <n v="4"/>
    <n v="4"/>
    <n v="34"/>
    <n v="8"/>
  </r>
  <r>
    <m/>
    <m/>
    <x v="1827"/>
    <x v="1813"/>
    <n v="1"/>
    <n v="0"/>
    <n v="0"/>
    <n v="0"/>
    <n v="1"/>
    <n v="0"/>
  </r>
  <r>
    <m/>
    <m/>
    <x v="1828"/>
    <x v="1814"/>
    <n v="1"/>
    <n v="0"/>
    <n v="0"/>
    <n v="0"/>
    <n v="1"/>
    <n v="0"/>
  </r>
  <r>
    <m/>
    <m/>
    <x v="1829"/>
    <x v="1815"/>
    <n v="1"/>
    <n v="0"/>
    <n v="0"/>
    <n v="0"/>
    <n v="1"/>
    <n v="0"/>
  </r>
  <r>
    <m/>
    <m/>
    <x v="1830"/>
    <x v="1816"/>
    <n v="1"/>
    <n v="0"/>
    <n v="0"/>
    <n v="0"/>
    <n v="1"/>
    <n v="0"/>
  </r>
  <r>
    <m/>
    <m/>
    <x v="1831"/>
    <x v="1817"/>
    <n v="3"/>
    <n v="0"/>
    <n v="0"/>
    <n v="0"/>
    <n v="3"/>
    <n v="0"/>
  </r>
  <r>
    <m/>
    <m/>
    <x v="1832"/>
    <x v="1818"/>
    <n v="3"/>
    <n v="0"/>
    <n v="0"/>
    <n v="0"/>
    <n v="3"/>
    <n v="0"/>
  </r>
  <r>
    <m/>
    <m/>
    <x v="1833"/>
    <x v="1819"/>
    <n v="106"/>
    <n v="30"/>
    <n v="5"/>
    <n v="8"/>
    <n v="111"/>
    <n v="38"/>
  </r>
  <r>
    <m/>
    <m/>
    <x v="1834"/>
    <x v="1820"/>
    <n v="106"/>
    <n v="30"/>
    <n v="5"/>
    <n v="8"/>
    <n v="111"/>
    <n v="38"/>
  </r>
  <r>
    <m/>
    <m/>
    <x v="1835"/>
    <x v="1821"/>
    <n v="10"/>
    <n v="0"/>
    <n v="0"/>
    <n v="0"/>
    <n v="10"/>
    <n v="0"/>
  </r>
  <r>
    <m/>
    <m/>
    <x v="1836"/>
    <x v="1822"/>
    <n v="10"/>
    <n v="0"/>
    <n v="0"/>
    <n v="0"/>
    <n v="10"/>
    <n v="0"/>
  </r>
  <r>
    <m/>
    <m/>
    <x v="0"/>
    <x v="0"/>
    <m/>
    <m/>
    <m/>
    <m/>
    <n v="0"/>
    <n v="0"/>
  </r>
  <r>
    <m/>
    <s v="MAGNETNA REZONANCA SA KONTRASTOM"/>
    <x v="0"/>
    <x v="0"/>
    <n v="568"/>
    <n v="888"/>
    <n v="384"/>
    <n v="468"/>
    <n v="952"/>
    <n v="1356"/>
  </r>
  <r>
    <m/>
    <m/>
    <x v="0"/>
    <x v="0"/>
    <m/>
    <m/>
    <m/>
    <m/>
    <m/>
    <m/>
  </r>
  <r>
    <m/>
    <m/>
    <x v="1837"/>
    <x v="1823"/>
    <n v="136"/>
    <n v="225"/>
    <n v="97"/>
    <n v="75"/>
    <n v="233"/>
    <n v="300"/>
  </r>
  <r>
    <m/>
    <m/>
    <x v="1838"/>
    <x v="1824"/>
    <n v="136"/>
    <n v="225"/>
    <n v="97"/>
    <n v="75"/>
    <n v="233"/>
    <n v="300"/>
  </r>
  <r>
    <m/>
    <m/>
    <x v="1839"/>
    <x v="1825"/>
    <n v="13"/>
    <n v="4"/>
    <n v="0"/>
    <n v="4"/>
    <n v="13"/>
    <n v="8"/>
  </r>
  <r>
    <m/>
    <m/>
    <x v="1840"/>
    <x v="1826"/>
    <n v="13"/>
    <n v="4"/>
    <n v="0"/>
    <n v="4"/>
    <n v="13"/>
    <n v="8"/>
  </r>
  <r>
    <m/>
    <m/>
    <x v="1841"/>
    <x v="1827"/>
    <n v="0"/>
    <n v="2"/>
    <n v="1"/>
    <n v="2"/>
    <n v="1"/>
    <n v="4"/>
  </r>
  <r>
    <m/>
    <m/>
    <x v="1842"/>
    <x v="1828"/>
    <n v="0"/>
    <n v="2"/>
    <n v="1"/>
    <n v="2"/>
    <n v="1"/>
    <n v="4"/>
  </r>
  <r>
    <m/>
    <m/>
    <x v="1843"/>
    <x v="1829"/>
    <n v="0"/>
    <n v="4"/>
    <n v="0"/>
    <n v="4"/>
    <n v="0"/>
    <n v="8"/>
  </r>
  <r>
    <m/>
    <m/>
    <x v="1844"/>
    <x v="1830"/>
    <n v="0"/>
    <n v="4"/>
    <n v="0"/>
    <n v="4"/>
    <n v="0"/>
    <n v="8"/>
  </r>
  <r>
    <m/>
    <m/>
    <x v="1845"/>
    <x v="1831"/>
    <n v="0"/>
    <n v="0"/>
    <n v="0"/>
    <n v="8"/>
    <n v="0"/>
    <n v="8"/>
  </r>
  <r>
    <m/>
    <m/>
    <x v="1846"/>
    <x v="1832"/>
    <n v="0"/>
    <n v="0"/>
    <n v="0"/>
    <n v="8"/>
    <n v="0"/>
    <n v="8"/>
  </r>
  <r>
    <m/>
    <m/>
    <x v="1847"/>
    <x v="1833"/>
    <n v="3"/>
    <n v="8"/>
    <n v="0"/>
    <n v="8"/>
    <n v="3"/>
    <n v="16"/>
  </r>
  <r>
    <m/>
    <m/>
    <x v="1848"/>
    <x v="1834"/>
    <n v="3"/>
    <n v="8"/>
    <n v="0"/>
    <n v="8"/>
    <n v="3"/>
    <n v="16"/>
  </r>
  <r>
    <m/>
    <m/>
    <x v="1849"/>
    <x v="1835"/>
    <n v="32"/>
    <n v="30"/>
    <n v="25"/>
    <n v="8"/>
    <n v="57"/>
    <n v="38"/>
  </r>
  <r>
    <m/>
    <m/>
    <x v="1850"/>
    <x v="1836"/>
    <n v="32"/>
    <n v="30"/>
    <n v="25"/>
    <n v="8"/>
    <n v="57"/>
    <n v="38"/>
  </r>
  <r>
    <m/>
    <m/>
    <x v="1851"/>
    <x v="1837"/>
    <n v="8"/>
    <n v="2"/>
    <n v="7"/>
    <n v="2"/>
    <n v="15"/>
    <n v="4"/>
  </r>
  <r>
    <m/>
    <m/>
    <x v="1852"/>
    <x v="1838"/>
    <n v="8"/>
    <n v="2"/>
    <n v="7"/>
    <n v="2"/>
    <n v="15"/>
    <n v="4"/>
  </r>
  <r>
    <m/>
    <m/>
    <x v="1853"/>
    <x v="1839"/>
    <n v="8"/>
    <n v="53"/>
    <n v="3"/>
    <n v="15"/>
    <n v="11"/>
    <n v="68"/>
  </r>
  <r>
    <m/>
    <m/>
    <x v="1854"/>
    <x v="1840"/>
    <n v="8"/>
    <n v="53"/>
    <n v="3"/>
    <n v="15"/>
    <n v="11"/>
    <n v="68"/>
  </r>
  <r>
    <m/>
    <m/>
    <x v="1855"/>
    <x v="1841"/>
    <n v="0"/>
    <n v="4"/>
    <n v="0"/>
    <n v="8"/>
    <n v="0"/>
    <n v="12"/>
  </r>
  <r>
    <m/>
    <m/>
    <x v="1856"/>
    <x v="1842"/>
    <n v="0"/>
    <n v="4"/>
    <n v="0"/>
    <n v="8"/>
    <n v="0"/>
    <n v="12"/>
  </r>
  <r>
    <m/>
    <m/>
    <x v="1857"/>
    <x v="1843"/>
    <n v="0"/>
    <n v="2"/>
    <n v="0"/>
    <n v="2"/>
    <n v="0"/>
    <n v="4"/>
  </r>
  <r>
    <m/>
    <m/>
    <x v="1858"/>
    <x v="1844"/>
    <n v="0"/>
    <n v="2"/>
    <n v="0"/>
    <n v="2"/>
    <n v="0"/>
    <n v="4"/>
  </r>
  <r>
    <m/>
    <m/>
    <x v="1859"/>
    <x v="1845"/>
    <n v="0"/>
    <n v="2"/>
    <n v="0"/>
    <n v="2"/>
    <n v="0"/>
    <n v="4"/>
  </r>
  <r>
    <m/>
    <m/>
    <x v="1860"/>
    <x v="1846"/>
    <n v="0"/>
    <n v="2"/>
    <n v="0"/>
    <n v="2"/>
    <n v="0"/>
    <n v="4"/>
  </r>
  <r>
    <m/>
    <m/>
    <x v="1861"/>
    <x v="1847"/>
    <n v="0"/>
    <n v="34"/>
    <n v="0"/>
    <n v="2"/>
    <n v="0"/>
    <n v="36"/>
  </r>
  <r>
    <m/>
    <m/>
    <x v="1862"/>
    <x v="1848"/>
    <n v="0"/>
    <n v="34"/>
    <n v="0"/>
    <n v="2"/>
    <n v="0"/>
    <n v="36"/>
  </r>
  <r>
    <m/>
    <m/>
    <x v="1863"/>
    <x v="1849"/>
    <n v="42"/>
    <n v="195"/>
    <n v="0"/>
    <n v="4"/>
    <n v="42"/>
    <n v="199"/>
  </r>
  <r>
    <m/>
    <m/>
    <x v="1864"/>
    <x v="1850"/>
    <n v="42"/>
    <n v="195"/>
    <n v="0"/>
    <n v="4"/>
    <n v="42"/>
    <n v="199"/>
  </r>
  <r>
    <m/>
    <m/>
    <x v="1865"/>
    <x v="1851"/>
    <n v="164"/>
    <n v="75"/>
    <n v="125"/>
    <n v="113"/>
    <n v="289"/>
    <n v="188"/>
  </r>
  <r>
    <m/>
    <m/>
    <x v="1866"/>
    <x v="1852"/>
    <n v="164"/>
    <n v="75"/>
    <n v="125"/>
    <n v="113"/>
    <n v="289"/>
    <n v="188"/>
  </r>
  <r>
    <m/>
    <m/>
    <x v="1867"/>
    <x v="1853"/>
    <n v="19"/>
    <n v="113"/>
    <n v="42"/>
    <n v="113"/>
    <n v="61"/>
    <n v="226"/>
  </r>
  <r>
    <m/>
    <m/>
    <x v="1868"/>
    <x v="1854"/>
    <n v="19"/>
    <n v="113"/>
    <n v="42"/>
    <n v="113"/>
    <n v="61"/>
    <n v="226"/>
  </r>
  <r>
    <m/>
    <m/>
    <x v="1869"/>
    <x v="1855"/>
    <n v="0"/>
    <n v="5"/>
    <n v="0"/>
    <n v="5"/>
    <n v="0"/>
    <n v="10"/>
  </r>
  <r>
    <m/>
    <m/>
    <x v="1870"/>
    <x v="1856"/>
    <n v="0"/>
    <n v="5"/>
    <n v="0"/>
    <n v="5"/>
    <n v="0"/>
    <n v="10"/>
  </r>
  <r>
    <m/>
    <m/>
    <x v="1871"/>
    <x v="1857"/>
    <n v="128"/>
    <n v="49"/>
    <n v="80"/>
    <n v="49"/>
    <n v="208"/>
    <n v="98"/>
  </r>
  <r>
    <m/>
    <m/>
    <x v="1872"/>
    <x v="1858"/>
    <n v="128"/>
    <n v="49"/>
    <n v="80"/>
    <n v="49"/>
    <n v="208"/>
    <n v="98"/>
  </r>
  <r>
    <m/>
    <m/>
    <x v="1873"/>
    <x v="1859"/>
    <n v="0"/>
    <n v="5"/>
    <n v="0"/>
    <n v="5"/>
    <n v="0"/>
    <n v="10"/>
  </r>
  <r>
    <m/>
    <m/>
    <x v="1874"/>
    <x v="1860"/>
    <n v="0"/>
    <n v="5"/>
    <n v="0"/>
    <n v="5"/>
    <n v="0"/>
    <n v="10"/>
  </r>
  <r>
    <m/>
    <m/>
    <x v="1875"/>
    <x v="1861"/>
    <n v="13"/>
    <n v="75"/>
    <n v="4"/>
    <n v="38"/>
    <n v="17"/>
    <n v="113"/>
  </r>
  <r>
    <m/>
    <m/>
    <x v="1876"/>
    <x v="1862"/>
    <n v="13"/>
    <n v="75"/>
    <n v="4"/>
    <n v="38"/>
    <n v="17"/>
    <n v="113"/>
  </r>
  <r>
    <m/>
    <m/>
    <x v="1877"/>
    <x v="1863"/>
    <n v="1"/>
    <n v="0"/>
    <n v="0"/>
    <n v="0"/>
    <n v="1"/>
    <n v="0"/>
  </r>
  <r>
    <m/>
    <m/>
    <x v="1878"/>
    <x v="1864"/>
    <n v="1"/>
    <n v="0"/>
    <n v="0"/>
    <n v="0"/>
    <n v="1"/>
    <n v="0"/>
  </r>
  <r>
    <m/>
    <m/>
    <x v="1879"/>
    <x v="1865"/>
    <n v="0"/>
    <n v="1"/>
    <n v="0"/>
    <n v="1"/>
    <n v="0"/>
    <n v="2"/>
  </r>
  <r>
    <m/>
    <m/>
    <x v="1880"/>
    <x v="1866"/>
    <n v="0"/>
    <n v="1"/>
    <n v="0"/>
    <n v="1"/>
    <n v="0"/>
    <n v="2"/>
  </r>
  <r>
    <m/>
    <m/>
    <x v="1881"/>
    <x v="1867"/>
    <n v="1"/>
    <n v="0"/>
    <n v="0"/>
    <n v="0"/>
    <n v="1"/>
    <n v="0"/>
  </r>
  <r>
    <m/>
    <m/>
    <x v="1882"/>
    <x v="1868"/>
    <n v="1"/>
    <n v="0"/>
    <n v="0"/>
    <n v="0"/>
    <n v="1"/>
    <n v="0"/>
  </r>
  <r>
    <m/>
    <m/>
    <x v="0"/>
    <x v="0"/>
    <m/>
    <m/>
    <m/>
    <m/>
    <m/>
    <m/>
  </r>
  <r>
    <m/>
    <s v="Лабораторијска дијагностика"/>
    <x v="0"/>
    <x v="0"/>
    <m/>
    <m/>
    <m/>
    <m/>
    <m/>
    <m/>
  </r>
  <r>
    <m/>
    <s v="БРОЈ ПАЦИЈЕНАТА-УКУПНО"/>
    <x v="0"/>
    <x v="0"/>
    <m/>
    <m/>
    <m/>
    <m/>
    <m/>
    <m/>
  </r>
  <r>
    <m/>
    <s v="БРОЈ ПРЕГЛЕДАНИХ УЗОРАКА-УКУПНО"/>
    <x v="0"/>
    <x v="0"/>
    <m/>
    <m/>
    <m/>
    <m/>
    <m/>
    <m/>
  </r>
  <r>
    <m/>
    <s v="ЛАБОРАТОРИЈСКЕ АНАЛИЗЕ -УКУПНО"/>
    <x v="0"/>
    <x v="0"/>
    <n v="544294"/>
    <n v="544294"/>
    <n v="1135933"/>
    <n v="1135933"/>
    <n v="1680227"/>
    <n v="1680227"/>
  </r>
  <r>
    <m/>
    <s v="Број пацијената "/>
    <x v="0"/>
    <x v="0"/>
    <n v="36826"/>
    <n v="36826"/>
    <n v="23606"/>
    <n v="23606"/>
    <n v="60432"/>
    <n v="60432"/>
  </r>
  <r>
    <m/>
    <s v="Број прегледаних узорака"/>
    <x v="0"/>
    <x v="0"/>
    <m/>
    <m/>
    <m/>
    <m/>
    <n v="0"/>
    <n v="0"/>
  </r>
  <r>
    <m/>
    <s v="А. Биохемијске и хематолошке анализе укупно"/>
    <x v="0"/>
    <x v="0"/>
    <n v="473350"/>
    <n v="473350"/>
    <n v="930797"/>
    <n v="930797"/>
    <n v="1404147"/>
    <n v="1404147"/>
  </r>
  <r>
    <m/>
    <s v="хематолошке анализе укупно"/>
    <x v="0"/>
    <x v="0"/>
    <n v="52404"/>
    <n v="52404"/>
    <n v="142786"/>
    <n v="142786"/>
    <n v="195190"/>
    <n v="195190"/>
  </r>
  <r>
    <m/>
    <m/>
    <x v="1883"/>
    <x v="1869"/>
    <n v="27143"/>
    <n v="27143"/>
    <n v="55957"/>
    <n v="55957"/>
    <n v="83100"/>
    <n v="83100"/>
  </r>
  <r>
    <m/>
    <m/>
    <x v="1884"/>
    <x v="1870"/>
    <n v="176"/>
    <n v="176"/>
    <n v="890"/>
    <n v="890"/>
    <n v="1066"/>
    <n v="1066"/>
  </r>
  <r>
    <m/>
    <m/>
    <x v="1885"/>
    <x v="1871"/>
    <n v="11"/>
    <n v="11"/>
    <n v="26"/>
    <n v="26"/>
    <n v="37"/>
    <n v="37"/>
  </r>
  <r>
    <m/>
    <m/>
    <x v="1886"/>
    <x v="1872"/>
    <n v="174"/>
    <n v="174"/>
    <n v="887"/>
    <n v="887"/>
    <n v="1061"/>
    <n v="1061"/>
  </r>
  <r>
    <m/>
    <m/>
    <x v="1887"/>
    <x v="1873"/>
    <n v="52"/>
    <n v="52"/>
    <n v="529"/>
    <n v="529"/>
    <n v="581"/>
    <n v="581"/>
  </r>
  <r>
    <m/>
    <m/>
    <x v="1888"/>
    <x v="1874"/>
    <n v="127"/>
    <n v="127"/>
    <n v="855"/>
    <n v="855"/>
    <n v="982"/>
    <n v="982"/>
  </r>
  <r>
    <m/>
    <m/>
    <x v="903"/>
    <x v="903"/>
    <n v="315"/>
    <n v="315"/>
    <n v="9"/>
    <n v="9"/>
    <n v="324"/>
    <n v="324"/>
  </r>
  <r>
    <m/>
    <m/>
    <x v="1889"/>
    <x v="1875"/>
    <n v="51"/>
    <n v="51"/>
    <n v="172"/>
    <n v="172"/>
    <n v="223"/>
    <n v="223"/>
  </r>
  <r>
    <m/>
    <m/>
    <x v="1890"/>
    <x v="1876"/>
    <n v="5397"/>
    <n v="5397"/>
    <n v="22579"/>
    <n v="22579"/>
    <n v="27976"/>
    <n v="27976"/>
  </r>
  <r>
    <m/>
    <m/>
    <x v="1891"/>
    <x v="1877"/>
    <n v="0"/>
    <n v="0"/>
    <n v="13"/>
    <n v="13"/>
    <n v="13"/>
    <n v="13"/>
  </r>
  <r>
    <m/>
    <m/>
    <x v="1892"/>
    <x v="1878"/>
    <n v="5724"/>
    <n v="5724"/>
    <n v="9956"/>
    <n v="9956"/>
    <n v="15680"/>
    <n v="15680"/>
  </r>
  <r>
    <m/>
    <m/>
    <x v="1893"/>
    <x v="1879"/>
    <n v="4046"/>
    <n v="4046"/>
    <n v="19206"/>
    <n v="19206"/>
    <n v="23252"/>
    <n v="23252"/>
  </r>
  <r>
    <m/>
    <m/>
    <x v="1894"/>
    <x v="1880"/>
    <n v="6461"/>
    <n v="6461"/>
    <n v="26606"/>
    <n v="26606"/>
    <n v="33067"/>
    <n v="33067"/>
  </r>
  <r>
    <m/>
    <m/>
    <x v="1895"/>
    <x v="1881"/>
    <n v="0"/>
    <n v="0"/>
    <n v="1"/>
    <n v="1"/>
    <n v="1"/>
    <n v="1"/>
  </r>
  <r>
    <m/>
    <m/>
    <x v="1896"/>
    <x v="1882"/>
    <n v="37"/>
    <n v="37"/>
    <n v="16"/>
    <n v="16"/>
    <n v="53"/>
    <n v="53"/>
  </r>
  <r>
    <m/>
    <m/>
    <x v="1897"/>
    <x v="1883"/>
    <n v="1"/>
    <n v="1"/>
    <n v="0"/>
    <n v="0"/>
    <n v="1"/>
    <n v="1"/>
  </r>
  <r>
    <m/>
    <m/>
    <x v="1898"/>
    <x v="1884"/>
    <n v="10"/>
    <n v="10"/>
    <n v="109"/>
    <n v="109"/>
    <n v="119"/>
    <n v="119"/>
  </r>
  <r>
    <m/>
    <m/>
    <x v="1899"/>
    <x v="1885"/>
    <n v="1"/>
    <n v="1"/>
    <n v="2"/>
    <n v="2"/>
    <n v="3"/>
    <n v="3"/>
  </r>
  <r>
    <m/>
    <m/>
    <x v="1900"/>
    <x v="1886"/>
    <n v="689"/>
    <n v="689"/>
    <n v="310"/>
    <n v="310"/>
    <n v="999"/>
    <n v="999"/>
  </r>
  <r>
    <m/>
    <m/>
    <x v="1901"/>
    <x v="1887"/>
    <n v="1352"/>
    <n v="1352"/>
    <n v="631"/>
    <n v="631"/>
    <n v="1983"/>
    <n v="1983"/>
  </r>
  <r>
    <m/>
    <m/>
    <x v="1902"/>
    <x v="1888"/>
    <n v="318"/>
    <n v="318"/>
    <n v="1905"/>
    <n v="1905"/>
    <n v="2223"/>
    <n v="2223"/>
  </r>
  <r>
    <m/>
    <m/>
    <x v="1903"/>
    <x v="1889"/>
    <n v="300"/>
    <n v="300"/>
    <n v="1890"/>
    <n v="1890"/>
    <n v="2190"/>
    <n v="2190"/>
  </r>
  <r>
    <m/>
    <m/>
    <x v="1904"/>
    <x v="1890"/>
    <n v="5"/>
    <n v="5"/>
    <n v="75"/>
    <n v="75"/>
    <n v="80"/>
    <n v="80"/>
  </r>
  <r>
    <m/>
    <m/>
    <x v="1905"/>
    <x v="1891"/>
    <n v="14"/>
    <n v="14"/>
    <n v="162"/>
    <n v="162"/>
    <n v="176"/>
    <n v="176"/>
  </r>
  <r>
    <m/>
    <s v="Биохемијске  анализе укупно"/>
    <x v="0"/>
    <x v="0"/>
    <n v="420946"/>
    <n v="420946"/>
    <n v="788011"/>
    <n v="788011"/>
    <n v="1208957"/>
    <n v="1208957"/>
  </r>
  <r>
    <m/>
    <m/>
    <x v="924"/>
    <x v="923"/>
    <n v="210"/>
    <n v="210"/>
    <n v="974"/>
    <n v="974"/>
    <n v="1184"/>
    <n v="1184"/>
  </r>
  <r>
    <m/>
    <m/>
    <x v="671"/>
    <x v="671"/>
    <n v="10414"/>
    <n v="10414"/>
    <n v="41"/>
    <n v="41"/>
    <n v="10455"/>
    <n v="10455"/>
  </r>
  <r>
    <m/>
    <m/>
    <x v="672"/>
    <x v="672"/>
    <n v="12"/>
    <n v="12"/>
    <n v="0"/>
    <n v="0"/>
    <n v="12"/>
    <n v="12"/>
  </r>
  <r>
    <m/>
    <m/>
    <x v="1906"/>
    <x v="1892"/>
    <n v="3186"/>
    <n v="3186"/>
    <n v="3947"/>
    <n v="3947"/>
    <n v="7133"/>
    <n v="7133"/>
  </r>
  <r>
    <m/>
    <m/>
    <x v="1907"/>
    <x v="1893"/>
    <n v="14300"/>
    <n v="14300"/>
    <n v="24674"/>
    <n v="24674"/>
    <n v="38974"/>
    <n v="38974"/>
  </r>
  <r>
    <m/>
    <m/>
    <x v="1908"/>
    <x v="1894"/>
    <n v="8380"/>
    <n v="8380"/>
    <n v="29602"/>
    <n v="29602"/>
    <n v="37982"/>
    <n v="37982"/>
  </r>
  <r>
    <m/>
    <m/>
    <x v="1909"/>
    <x v="1895"/>
    <n v="8133"/>
    <n v="8133"/>
    <n v="10483"/>
    <n v="10483"/>
    <n v="18616"/>
    <n v="18616"/>
  </r>
  <r>
    <m/>
    <m/>
    <x v="1910"/>
    <x v="1896"/>
    <n v="3055"/>
    <n v="3055"/>
    <n v="1644"/>
    <n v="1644"/>
    <n v="4699"/>
    <n v="4699"/>
  </r>
  <r>
    <m/>
    <m/>
    <x v="1911"/>
    <x v="1897"/>
    <n v="11552"/>
    <n v="11552"/>
    <n v="20088"/>
    <n v="20088"/>
    <n v="31640"/>
    <n v="31640"/>
  </r>
  <r>
    <m/>
    <m/>
    <x v="1912"/>
    <x v="1898"/>
    <n v="13993"/>
    <n v="13993"/>
    <n v="24895"/>
    <n v="24895"/>
    <n v="38888"/>
    <n v="38888"/>
  </r>
  <r>
    <m/>
    <m/>
    <x v="1913"/>
    <x v="1899"/>
    <n v="1570"/>
    <n v="1570"/>
    <n v="10"/>
    <n v="10"/>
    <n v="1580"/>
    <n v="1580"/>
  </r>
  <r>
    <m/>
    <m/>
    <x v="1914"/>
    <x v="1900"/>
    <n v="281"/>
    <n v="281"/>
    <n v="137"/>
    <n v="137"/>
    <n v="418"/>
    <n v="418"/>
  </r>
  <r>
    <m/>
    <m/>
    <x v="1450"/>
    <x v="1447"/>
    <n v="4218"/>
    <n v="4218"/>
    <n v="20188"/>
    <n v="20188"/>
    <n v="24406"/>
    <n v="24406"/>
  </r>
  <r>
    <m/>
    <m/>
    <x v="1915"/>
    <x v="1901"/>
    <n v="12338"/>
    <n v="12338"/>
    <n v="25036"/>
    <n v="25036"/>
    <n v="37374"/>
    <n v="37374"/>
  </r>
  <r>
    <m/>
    <m/>
    <x v="1916"/>
    <x v="1902"/>
    <n v="13213"/>
    <n v="13213"/>
    <n v="26378"/>
    <n v="26378"/>
    <n v="39591"/>
    <n v="39591"/>
  </r>
  <r>
    <m/>
    <m/>
    <x v="1917"/>
    <x v="1903"/>
    <n v="22951"/>
    <n v="22951"/>
    <n v="45729"/>
    <n v="45729"/>
    <n v="68680"/>
    <n v="68680"/>
  </r>
  <r>
    <m/>
    <m/>
    <x v="1918"/>
    <x v="1904"/>
    <n v="400"/>
    <n v="400"/>
    <n v="24"/>
    <n v="24"/>
    <n v="424"/>
    <n v="424"/>
  </r>
  <r>
    <m/>
    <m/>
    <x v="1919"/>
    <x v="1905"/>
    <n v="424"/>
    <n v="424"/>
    <n v="41"/>
    <n v="41"/>
    <n v="465"/>
    <n v="465"/>
  </r>
  <r>
    <m/>
    <m/>
    <x v="1920"/>
    <x v="1906"/>
    <n v="4721"/>
    <n v="4721"/>
    <n v="18589"/>
    <n v="18589"/>
    <n v="23310"/>
    <n v="23310"/>
  </r>
  <r>
    <m/>
    <m/>
    <x v="1921"/>
    <x v="1907"/>
    <n v="10991"/>
    <n v="10991"/>
    <n v="20236"/>
    <n v="20236"/>
    <n v="31227"/>
    <n v="31227"/>
  </r>
  <r>
    <m/>
    <m/>
    <x v="1922"/>
    <x v="1908"/>
    <n v="23624"/>
    <n v="23624"/>
    <n v="38383"/>
    <n v="38383"/>
    <n v="62007"/>
    <n v="62007"/>
  </r>
  <r>
    <m/>
    <m/>
    <x v="1923"/>
    <x v="1909"/>
    <n v="6940"/>
    <n v="6940"/>
    <n v="10910"/>
    <n v="10910"/>
    <n v="17850"/>
    <n v="17850"/>
  </r>
  <r>
    <m/>
    <m/>
    <x v="1344"/>
    <x v="1341"/>
    <n v="20163"/>
    <n v="20163"/>
    <n v="41067"/>
    <n v="41067"/>
    <n v="61230"/>
    <n v="61230"/>
  </r>
  <r>
    <m/>
    <m/>
    <x v="1924"/>
    <x v="1910"/>
    <n v="7212"/>
    <n v="7212"/>
    <n v="10304"/>
    <n v="10304"/>
    <n v="17516"/>
    <n v="17516"/>
  </r>
  <r>
    <m/>
    <m/>
    <x v="1925"/>
    <x v="1911"/>
    <n v="5865"/>
    <n v="5865"/>
    <n v="8232"/>
    <n v="8232"/>
    <n v="14097"/>
    <n v="14097"/>
  </r>
  <r>
    <m/>
    <m/>
    <x v="1926"/>
    <x v="1912"/>
    <n v="5796"/>
    <n v="5796"/>
    <n v="8024"/>
    <n v="8024"/>
    <n v="13820"/>
    <n v="13820"/>
  </r>
  <r>
    <m/>
    <m/>
    <x v="1927"/>
    <x v="1913"/>
    <n v="823"/>
    <n v="823"/>
    <n v="1569"/>
    <n v="1569"/>
    <n v="2392"/>
    <n v="2392"/>
  </r>
  <r>
    <m/>
    <m/>
    <x v="1928"/>
    <x v="1914"/>
    <n v="821"/>
    <n v="821"/>
    <n v="1572"/>
    <n v="1572"/>
    <n v="2393"/>
    <n v="2393"/>
  </r>
  <r>
    <m/>
    <m/>
    <x v="1929"/>
    <x v="1915"/>
    <n v="826"/>
    <n v="826"/>
    <n v="1568"/>
    <n v="1568"/>
    <n v="2394"/>
    <n v="2394"/>
  </r>
  <r>
    <m/>
    <m/>
    <x v="1930"/>
    <x v="1916"/>
    <n v="8058"/>
    <n v="8058"/>
    <n v="26795"/>
    <n v="26795"/>
    <n v="34853"/>
    <n v="34853"/>
  </r>
  <r>
    <m/>
    <m/>
    <x v="1345"/>
    <x v="1342"/>
    <n v="23203"/>
    <n v="23203"/>
    <n v="46611"/>
    <n v="46611"/>
    <n v="69814"/>
    <n v="69814"/>
  </r>
  <r>
    <m/>
    <m/>
    <x v="1931"/>
    <x v="1917"/>
    <n v="3228"/>
    <n v="3228"/>
    <n v="2117"/>
    <n v="2117"/>
    <n v="5345"/>
    <n v="5345"/>
  </r>
  <r>
    <m/>
    <m/>
    <x v="1932"/>
    <x v="1918"/>
    <n v="316"/>
    <n v="316"/>
    <n v="1072"/>
    <n v="1072"/>
    <n v="1388"/>
    <n v="1388"/>
  </r>
  <r>
    <m/>
    <m/>
    <x v="1933"/>
    <x v="1919"/>
    <n v="220"/>
    <n v="220"/>
    <n v="706"/>
    <n v="706"/>
    <n v="926"/>
    <n v="926"/>
  </r>
  <r>
    <m/>
    <m/>
    <x v="1934"/>
    <x v="1920"/>
    <n v="3167"/>
    <n v="3167"/>
    <n v="2085"/>
    <n v="2085"/>
    <n v="5252"/>
    <n v="5252"/>
  </r>
  <r>
    <m/>
    <m/>
    <x v="1935"/>
    <x v="1921"/>
    <n v="379"/>
    <n v="379"/>
    <n v="673"/>
    <n v="673"/>
    <n v="1052"/>
    <n v="1052"/>
  </r>
  <r>
    <m/>
    <m/>
    <x v="1936"/>
    <x v="1922"/>
    <n v="376"/>
    <n v="376"/>
    <n v="677"/>
    <n v="677"/>
    <n v="1053"/>
    <n v="1053"/>
  </r>
  <r>
    <m/>
    <m/>
    <x v="1937"/>
    <x v="1923"/>
    <n v="208"/>
    <n v="208"/>
    <n v="214"/>
    <n v="214"/>
    <n v="422"/>
    <n v="422"/>
  </r>
  <r>
    <m/>
    <m/>
    <x v="1938"/>
    <x v="1924"/>
    <n v="11611"/>
    <n v="11611"/>
    <n v="10958"/>
    <n v="10958"/>
    <n v="22569"/>
    <n v="22569"/>
  </r>
  <r>
    <m/>
    <m/>
    <x v="1939"/>
    <x v="1925"/>
    <n v="24487"/>
    <n v="24487"/>
    <n v="45764"/>
    <n v="45764"/>
    <n v="70251"/>
    <n v="70251"/>
  </r>
  <r>
    <m/>
    <m/>
    <x v="1940"/>
    <x v="1926"/>
    <n v="58"/>
    <n v="58"/>
    <n v="62"/>
    <n v="62"/>
    <n v="120"/>
    <n v="120"/>
  </r>
  <r>
    <m/>
    <m/>
    <x v="1941"/>
    <x v="1927"/>
    <n v="10733"/>
    <n v="10733"/>
    <n v="22187"/>
    <n v="22187"/>
    <n v="32920"/>
    <n v="32920"/>
  </r>
  <r>
    <m/>
    <m/>
    <x v="1942"/>
    <x v="1928"/>
    <n v="7817"/>
    <n v="7817"/>
    <n v="9958"/>
    <n v="9958"/>
    <n v="17775"/>
    <n v="17775"/>
  </r>
  <r>
    <m/>
    <m/>
    <x v="1943"/>
    <x v="1929"/>
    <n v="417"/>
    <n v="417"/>
    <n v="41"/>
    <n v="41"/>
    <n v="458"/>
    <n v="458"/>
  </r>
  <r>
    <m/>
    <m/>
    <x v="1944"/>
    <x v="1930"/>
    <n v="4930"/>
    <n v="4930"/>
    <n v="17817"/>
    <n v="17817"/>
    <n v="22747"/>
    <n v="22747"/>
  </r>
  <r>
    <m/>
    <m/>
    <x v="1945"/>
    <x v="1931"/>
    <n v="5368"/>
    <n v="5368"/>
    <n v="14959"/>
    <n v="14959"/>
    <n v="20327"/>
    <n v="20327"/>
  </r>
  <r>
    <m/>
    <m/>
    <x v="1346"/>
    <x v="1343"/>
    <n v="23060"/>
    <n v="23060"/>
    <n v="46234"/>
    <n v="46234"/>
    <n v="69294"/>
    <n v="69294"/>
  </r>
  <r>
    <m/>
    <m/>
    <x v="1946"/>
    <x v="1932"/>
    <n v="784"/>
    <n v="784"/>
    <n v="5"/>
    <n v="5"/>
    <n v="789"/>
    <n v="789"/>
  </r>
  <r>
    <m/>
    <m/>
    <x v="1947"/>
    <x v="1933"/>
    <n v="991"/>
    <n v="991"/>
    <n v="1360"/>
    <n v="1360"/>
    <n v="2351"/>
    <n v="2351"/>
  </r>
  <r>
    <m/>
    <m/>
    <x v="1948"/>
    <x v="1934"/>
    <n v="292"/>
    <n v="292"/>
    <n v="12"/>
    <n v="12"/>
    <n v="304"/>
    <n v="304"/>
  </r>
  <r>
    <m/>
    <m/>
    <x v="1949"/>
    <x v="1935"/>
    <n v="156"/>
    <n v="156"/>
    <n v="1065"/>
    <n v="1065"/>
    <n v="1221"/>
    <n v="1221"/>
  </r>
  <r>
    <m/>
    <m/>
    <x v="1950"/>
    <x v="1936"/>
    <n v="315"/>
    <n v="315"/>
    <n v="53"/>
    <n v="53"/>
    <n v="368"/>
    <n v="368"/>
  </r>
  <r>
    <m/>
    <m/>
    <x v="1951"/>
    <x v="1937"/>
    <n v="461"/>
    <n v="461"/>
    <n v="783"/>
    <n v="783"/>
    <n v="1244"/>
    <n v="1244"/>
  </r>
  <r>
    <m/>
    <m/>
    <x v="1952"/>
    <x v="1938"/>
    <n v="1220"/>
    <n v="1220"/>
    <n v="1018"/>
    <n v="1018"/>
    <n v="2238"/>
    <n v="2238"/>
  </r>
  <r>
    <m/>
    <m/>
    <x v="1953"/>
    <x v="1939"/>
    <n v="8417"/>
    <n v="8417"/>
    <n v="29904"/>
    <n v="29904"/>
    <n v="38321"/>
    <n v="38321"/>
  </r>
  <r>
    <m/>
    <m/>
    <x v="1954"/>
    <x v="1940"/>
    <n v="339"/>
    <n v="339"/>
    <n v="33"/>
    <n v="33"/>
    <n v="372"/>
    <n v="372"/>
  </r>
  <r>
    <m/>
    <m/>
    <x v="1955"/>
    <x v="1941"/>
    <n v="4779"/>
    <n v="4779"/>
    <n v="8054"/>
    <n v="8054"/>
    <n v="12833"/>
    <n v="12833"/>
  </r>
  <r>
    <m/>
    <m/>
    <x v="1956"/>
    <x v="1942"/>
    <n v="6565"/>
    <n v="6565"/>
    <n v="4075"/>
    <n v="4075"/>
    <n v="10640"/>
    <n v="10640"/>
  </r>
  <r>
    <m/>
    <m/>
    <x v="1957"/>
    <x v="1943"/>
    <n v="320"/>
    <n v="320"/>
    <n v="178"/>
    <n v="178"/>
    <n v="498"/>
    <n v="498"/>
  </r>
  <r>
    <m/>
    <m/>
    <x v="1958"/>
    <x v="1944"/>
    <n v="5783"/>
    <n v="5783"/>
    <n v="3342"/>
    <n v="3342"/>
    <n v="9125"/>
    <n v="9125"/>
  </r>
  <r>
    <m/>
    <m/>
    <x v="1959"/>
    <x v="1945"/>
    <n v="155"/>
    <n v="155"/>
    <n v="112"/>
    <n v="112"/>
    <n v="267"/>
    <n v="267"/>
  </r>
  <r>
    <m/>
    <m/>
    <x v="1960"/>
    <x v="1946"/>
    <n v="7205"/>
    <n v="7205"/>
    <n v="10316"/>
    <n v="10316"/>
    <n v="17521"/>
    <n v="17521"/>
  </r>
  <r>
    <m/>
    <m/>
    <x v="1961"/>
    <x v="1947"/>
    <n v="787"/>
    <n v="787"/>
    <n v="550"/>
    <n v="550"/>
    <n v="1337"/>
    <n v="1337"/>
  </r>
  <r>
    <m/>
    <m/>
    <x v="1962"/>
    <x v="1948"/>
    <n v="7"/>
    <n v="7"/>
    <n v="8"/>
    <n v="8"/>
    <n v="15"/>
    <n v="15"/>
  </r>
  <r>
    <m/>
    <m/>
    <x v="1963"/>
    <x v="1949"/>
    <n v="10939"/>
    <n v="10939"/>
    <n v="9186"/>
    <n v="9186"/>
    <n v="20125"/>
    <n v="20125"/>
  </r>
  <r>
    <m/>
    <m/>
    <x v="1964"/>
    <x v="1950"/>
    <n v="4792"/>
    <n v="4792"/>
    <n v="8107"/>
    <n v="8107"/>
    <n v="12899"/>
    <n v="12899"/>
  </r>
  <r>
    <m/>
    <m/>
    <x v="1965"/>
    <x v="1951"/>
    <n v="24509"/>
    <n v="24509"/>
    <n v="46309"/>
    <n v="46309"/>
    <n v="70818"/>
    <n v="70818"/>
  </r>
  <r>
    <m/>
    <m/>
    <x v="1966"/>
    <x v="1952"/>
    <n v="96"/>
    <n v="96"/>
    <n v="121"/>
    <n v="121"/>
    <n v="217"/>
    <n v="217"/>
  </r>
  <r>
    <m/>
    <m/>
    <x v="1967"/>
    <x v="1953"/>
    <n v="17"/>
    <n v="17"/>
    <n v="153"/>
    <n v="153"/>
    <n v="170"/>
    <n v="170"/>
  </r>
  <r>
    <m/>
    <m/>
    <x v="1968"/>
    <x v="1954"/>
    <n v="42"/>
    <n v="42"/>
    <n v="11"/>
    <n v="11"/>
    <n v="53"/>
    <n v="53"/>
  </r>
  <r>
    <m/>
    <m/>
    <x v="1969"/>
    <x v="1955"/>
    <n v="55"/>
    <n v="55"/>
    <n v="33"/>
    <n v="33"/>
    <n v="88"/>
    <n v="88"/>
  </r>
  <r>
    <m/>
    <m/>
    <x v="1970"/>
    <x v="1956"/>
    <n v="31"/>
    <n v="31"/>
    <n v="47"/>
    <n v="47"/>
    <n v="78"/>
    <n v="78"/>
  </r>
  <r>
    <m/>
    <m/>
    <x v="1971"/>
    <x v="1957"/>
    <n v="35"/>
    <n v="35"/>
    <n v="68"/>
    <n v="68"/>
    <n v="103"/>
    <n v="103"/>
  </r>
  <r>
    <m/>
    <m/>
    <x v="1972"/>
    <x v="1958"/>
    <n v="8"/>
    <n v="8"/>
    <n v="71"/>
    <n v="71"/>
    <n v="79"/>
    <n v="79"/>
  </r>
  <r>
    <m/>
    <m/>
    <x v="1973"/>
    <x v="1959"/>
    <n v="31"/>
    <n v="31"/>
    <n v="14"/>
    <n v="14"/>
    <n v="45"/>
    <n v="45"/>
  </r>
  <r>
    <m/>
    <m/>
    <x v="1974"/>
    <x v="1960"/>
    <n v="26"/>
    <n v="26"/>
    <n v="18"/>
    <n v="18"/>
    <n v="44"/>
    <n v="44"/>
  </r>
  <r>
    <m/>
    <m/>
    <x v="1975"/>
    <x v="1961"/>
    <n v="40"/>
    <n v="40"/>
    <n v="57"/>
    <n v="57"/>
    <n v="97"/>
    <n v="97"/>
  </r>
  <r>
    <m/>
    <m/>
    <x v="1976"/>
    <x v="1962"/>
    <n v="547"/>
    <n v="547"/>
    <n v="941"/>
    <n v="941"/>
    <n v="1488"/>
    <n v="1488"/>
  </r>
  <r>
    <m/>
    <m/>
    <x v="1977"/>
    <x v="1963"/>
    <n v="23"/>
    <n v="23"/>
    <n v="63"/>
    <n v="63"/>
    <n v="86"/>
    <n v="86"/>
  </r>
  <r>
    <m/>
    <m/>
    <x v="1978"/>
    <x v="1964"/>
    <n v="1"/>
    <n v="1"/>
    <n v="37"/>
    <n v="37"/>
    <n v="38"/>
    <n v="38"/>
  </r>
  <r>
    <m/>
    <m/>
    <x v="1979"/>
    <x v="1965"/>
    <n v="1"/>
    <n v="1"/>
    <n v="37"/>
    <n v="37"/>
    <n v="38"/>
    <n v="38"/>
  </r>
  <r>
    <m/>
    <m/>
    <x v="1980"/>
    <x v="1966"/>
    <n v="3"/>
    <n v="3"/>
    <n v="33"/>
    <n v="33"/>
    <n v="36"/>
    <n v="36"/>
  </r>
  <r>
    <m/>
    <m/>
    <x v="1981"/>
    <x v="1967"/>
    <n v="1"/>
    <n v="1"/>
    <n v="2"/>
    <n v="2"/>
    <n v="3"/>
    <n v="3"/>
  </r>
  <r>
    <m/>
    <m/>
    <x v="1982"/>
    <x v="1968"/>
    <n v="13"/>
    <n v="13"/>
    <n v="182"/>
    <n v="182"/>
    <n v="195"/>
    <n v="195"/>
  </r>
  <r>
    <m/>
    <m/>
    <x v="1983"/>
    <x v="1969"/>
    <n v="0"/>
    <n v="0"/>
    <n v="14"/>
    <n v="14"/>
    <n v="14"/>
    <n v="14"/>
  </r>
  <r>
    <m/>
    <m/>
    <x v="1984"/>
    <x v="1970"/>
    <n v="1"/>
    <n v="1"/>
    <n v="77"/>
    <n v="77"/>
    <n v="78"/>
    <n v="78"/>
  </r>
  <r>
    <m/>
    <m/>
    <x v="1985"/>
    <x v="1971"/>
    <n v="1"/>
    <n v="1"/>
    <n v="78"/>
    <n v="78"/>
    <n v="79"/>
    <n v="79"/>
  </r>
  <r>
    <m/>
    <m/>
    <x v="1986"/>
    <x v="1972"/>
    <n v="0"/>
    <n v="0"/>
    <n v="4"/>
    <n v="4"/>
    <n v="4"/>
    <n v="4"/>
  </r>
  <r>
    <m/>
    <m/>
    <x v="1987"/>
    <x v="1973"/>
    <n v="3"/>
    <n v="3"/>
    <n v="149"/>
    <n v="149"/>
    <n v="152"/>
    <n v="152"/>
  </r>
  <r>
    <m/>
    <m/>
    <x v="1988"/>
    <x v="1974"/>
    <n v="19"/>
    <n v="19"/>
    <n v="289"/>
    <n v="289"/>
    <n v="308"/>
    <n v="308"/>
  </r>
  <r>
    <m/>
    <m/>
    <x v="1989"/>
    <x v="1975"/>
    <n v="2"/>
    <n v="2"/>
    <n v="21"/>
    <n v="21"/>
    <n v="23"/>
    <n v="23"/>
  </r>
  <r>
    <m/>
    <m/>
    <x v="1990"/>
    <x v="1976"/>
    <n v="19"/>
    <n v="19"/>
    <n v="290"/>
    <n v="290"/>
    <n v="309"/>
    <n v="309"/>
  </r>
  <r>
    <m/>
    <m/>
    <x v="1991"/>
    <x v="1977"/>
    <n v="2"/>
    <n v="2"/>
    <n v="147"/>
    <n v="147"/>
    <n v="149"/>
    <n v="149"/>
  </r>
  <r>
    <m/>
    <m/>
    <x v="1992"/>
    <x v="1978"/>
    <n v="2"/>
    <n v="2"/>
    <n v="128"/>
    <n v="128"/>
    <n v="130"/>
    <n v="130"/>
  </r>
  <r>
    <m/>
    <m/>
    <x v="1993"/>
    <x v="1979"/>
    <n v="2"/>
    <n v="2"/>
    <n v="151"/>
    <n v="151"/>
    <n v="153"/>
    <n v="153"/>
  </r>
  <r>
    <m/>
    <m/>
    <x v="1994"/>
    <x v="1980"/>
    <n v="2"/>
    <n v="2"/>
    <n v="138"/>
    <n v="138"/>
    <n v="140"/>
    <n v="140"/>
  </r>
  <r>
    <m/>
    <m/>
    <x v="1995"/>
    <x v="1981"/>
    <n v="327"/>
    <n v="327"/>
    <n v="1911"/>
    <n v="1911"/>
    <n v="2238"/>
    <n v="2238"/>
  </r>
  <r>
    <m/>
    <m/>
    <x v="1996"/>
    <x v="1982"/>
    <n v="1232"/>
    <n v="1232"/>
    <n v="621"/>
    <n v="621"/>
    <n v="1853"/>
    <n v="1853"/>
  </r>
  <r>
    <m/>
    <m/>
    <x v="1997"/>
    <x v="1983"/>
    <n v="102"/>
    <n v="102"/>
    <n v="54"/>
    <n v="54"/>
    <n v="156"/>
    <n v="156"/>
  </r>
  <r>
    <m/>
    <m/>
    <x v="1998"/>
    <x v="1984"/>
    <n v="151"/>
    <n v="151"/>
    <n v="30"/>
    <n v="30"/>
    <n v="181"/>
    <n v="181"/>
  </r>
  <r>
    <m/>
    <m/>
    <x v="1999"/>
    <x v="1985"/>
    <n v="34"/>
    <n v="34"/>
    <n v="173"/>
    <n v="173"/>
    <n v="207"/>
    <n v="207"/>
  </r>
  <r>
    <m/>
    <m/>
    <x v="2000"/>
    <x v="1986"/>
    <n v="818"/>
    <n v="818"/>
    <n v="205"/>
    <n v="205"/>
    <n v="1023"/>
    <n v="1023"/>
  </r>
  <r>
    <m/>
    <m/>
    <x v="2001"/>
    <x v="1987"/>
    <n v="51"/>
    <n v="51"/>
    <n v="55"/>
    <n v="55"/>
    <n v="106"/>
    <n v="106"/>
  </r>
  <r>
    <m/>
    <m/>
    <x v="2002"/>
    <x v="1988"/>
    <n v="597"/>
    <n v="597"/>
    <n v="1888"/>
    <n v="1888"/>
    <n v="2485"/>
    <n v="2485"/>
  </r>
  <r>
    <m/>
    <m/>
    <x v="2003"/>
    <x v="1989"/>
    <n v="43"/>
    <n v="43"/>
    <n v="398"/>
    <n v="398"/>
    <n v="441"/>
    <n v="441"/>
  </r>
  <r>
    <m/>
    <m/>
    <x v="2004"/>
    <x v="1990"/>
    <n v="205"/>
    <n v="205"/>
    <n v="107"/>
    <n v="107"/>
    <n v="312"/>
    <n v="312"/>
  </r>
  <r>
    <m/>
    <m/>
    <x v="2005"/>
    <x v="1991"/>
    <n v="40"/>
    <n v="40"/>
    <n v="396"/>
    <n v="396"/>
    <n v="436"/>
    <n v="436"/>
  </r>
  <r>
    <m/>
    <m/>
    <x v="2006"/>
    <x v="1992"/>
    <n v="0"/>
    <n v="0"/>
    <n v="21"/>
    <n v="21"/>
    <n v="21"/>
    <n v="21"/>
  </r>
  <r>
    <m/>
    <m/>
    <x v="2007"/>
    <x v="1993"/>
    <n v="24"/>
    <n v="24"/>
    <n v="189"/>
    <n v="189"/>
    <n v="213"/>
    <n v="213"/>
  </r>
  <r>
    <m/>
    <m/>
    <x v="2008"/>
    <x v="1994"/>
    <n v="5"/>
    <n v="5"/>
    <n v="244"/>
    <n v="244"/>
    <n v="249"/>
    <n v="249"/>
  </r>
  <r>
    <m/>
    <m/>
    <x v="2009"/>
    <x v="1995"/>
    <n v="13"/>
    <n v="13"/>
    <n v="66"/>
    <n v="66"/>
    <n v="79"/>
    <n v="79"/>
  </r>
  <r>
    <m/>
    <m/>
    <x v="2010"/>
    <x v="1996"/>
    <n v="8"/>
    <n v="8"/>
    <n v="40"/>
    <n v="40"/>
    <n v="48"/>
    <n v="48"/>
  </r>
  <r>
    <m/>
    <m/>
    <x v="0"/>
    <x v="0"/>
    <m/>
    <m/>
    <m/>
    <m/>
    <n v="0"/>
    <m/>
  </r>
  <r>
    <m/>
    <s v="  ПРЕГЛЕД УРИНА АНАЛИЗЕ УКУПНО "/>
    <x v="0"/>
    <x v="0"/>
    <m/>
    <m/>
    <m/>
    <m/>
    <n v="0"/>
    <m/>
  </r>
  <r>
    <m/>
    <m/>
    <x v="2011"/>
    <x v="1997"/>
    <n v="4033"/>
    <n v="4033"/>
    <n v="11509"/>
    <n v="11509"/>
    <n v="15542"/>
    <n v="15542"/>
  </r>
  <r>
    <m/>
    <m/>
    <x v="0"/>
    <x v="0"/>
    <m/>
    <m/>
    <m/>
    <m/>
    <m/>
    <m/>
  </r>
  <r>
    <m/>
    <s v="Број пацијената"/>
    <x v="0"/>
    <x v="0"/>
    <n v="4208"/>
    <n v="4208"/>
    <n v="9071"/>
    <n v="9071"/>
    <n v="13279"/>
    <n v="13279"/>
  </r>
  <r>
    <m/>
    <s v="Број прегледаних узорака"/>
    <x v="0"/>
    <x v="0"/>
    <m/>
    <m/>
    <m/>
    <m/>
    <m/>
    <m/>
  </r>
  <r>
    <m/>
    <s v="Б. Микробиолошке и паразитолошке анализе укупно"/>
    <x v="0"/>
    <x v="0"/>
    <n v="32951"/>
    <n v="32951"/>
    <n v="62074"/>
    <n v="62074"/>
    <n v="95025"/>
    <n v="95025"/>
  </r>
  <r>
    <m/>
    <m/>
    <x v="2012"/>
    <x v="1998"/>
    <n v="113"/>
    <n v="113"/>
    <n v="174"/>
    <n v="174"/>
    <n v="287"/>
    <n v="287"/>
  </r>
  <r>
    <m/>
    <m/>
    <x v="2013"/>
    <x v="1999"/>
    <n v="116"/>
    <n v="116"/>
    <n v="170"/>
    <n v="170"/>
    <n v="286"/>
    <n v="286"/>
  </r>
  <r>
    <m/>
    <m/>
    <x v="2014"/>
    <x v="2000"/>
    <n v="253"/>
    <n v="253"/>
    <n v="631"/>
    <n v="631"/>
    <n v="884"/>
    <n v="884"/>
  </r>
  <r>
    <m/>
    <m/>
    <x v="2015"/>
    <x v="2001"/>
    <n v="57"/>
    <n v="57"/>
    <n v="428"/>
    <n v="428"/>
    <n v="485"/>
    <n v="485"/>
  </r>
  <r>
    <m/>
    <m/>
    <x v="2016"/>
    <x v="2002"/>
    <n v="3267"/>
    <n v="3267"/>
    <n v="453"/>
    <n v="453"/>
    <n v="3720"/>
    <n v="3720"/>
  </r>
  <r>
    <m/>
    <m/>
    <x v="2017"/>
    <x v="2003"/>
    <n v="282"/>
    <n v="282"/>
    <n v="1029"/>
    <n v="1029"/>
    <n v="1311"/>
    <n v="1311"/>
  </r>
  <r>
    <m/>
    <m/>
    <x v="2018"/>
    <x v="2004"/>
    <n v="295"/>
    <n v="295"/>
    <n v="1153"/>
    <n v="1153"/>
    <n v="1448"/>
    <n v="1448"/>
  </r>
  <r>
    <m/>
    <m/>
    <x v="2019"/>
    <x v="2005"/>
    <n v="4"/>
    <n v="4"/>
    <n v="0"/>
    <n v="0"/>
    <n v="4"/>
    <n v="4"/>
  </r>
  <r>
    <m/>
    <m/>
    <x v="2020"/>
    <x v="2006"/>
    <n v="100"/>
    <n v="100"/>
    <n v="1115"/>
    <n v="1115"/>
    <n v="1215"/>
    <n v="1215"/>
  </r>
  <r>
    <m/>
    <m/>
    <x v="2021"/>
    <x v="2007"/>
    <n v="0"/>
    <n v="0"/>
    <n v="2"/>
    <n v="2"/>
    <n v="2"/>
    <n v="2"/>
  </r>
  <r>
    <m/>
    <m/>
    <x v="2022"/>
    <x v="2008"/>
    <n v="17"/>
    <n v="17"/>
    <n v="96"/>
    <n v="96"/>
    <n v="113"/>
    <n v="113"/>
  </r>
  <r>
    <m/>
    <m/>
    <x v="2023"/>
    <x v="2009"/>
    <n v="136"/>
    <n v="136"/>
    <n v="19"/>
    <n v="19"/>
    <n v="155"/>
    <n v="155"/>
  </r>
  <r>
    <m/>
    <m/>
    <x v="2024"/>
    <x v="2010"/>
    <n v="175"/>
    <n v="175"/>
    <n v="1340"/>
    <n v="1340"/>
    <n v="1515"/>
    <n v="1515"/>
  </r>
  <r>
    <m/>
    <m/>
    <x v="2025"/>
    <x v="2011"/>
    <n v="132"/>
    <n v="132"/>
    <n v="851"/>
    <n v="851"/>
    <n v="983"/>
    <n v="983"/>
  </r>
  <r>
    <m/>
    <m/>
    <x v="2026"/>
    <x v="2012"/>
    <n v="124"/>
    <n v="124"/>
    <n v="674"/>
    <n v="674"/>
    <n v="798"/>
    <n v="798"/>
  </r>
  <r>
    <m/>
    <m/>
    <x v="2027"/>
    <x v="2013"/>
    <n v="0"/>
    <n v="0"/>
    <n v="82"/>
    <n v="82"/>
    <n v="82"/>
    <n v="82"/>
  </r>
  <r>
    <m/>
    <m/>
    <x v="2028"/>
    <x v="2014"/>
    <n v="535"/>
    <n v="535"/>
    <n v="19"/>
    <n v="19"/>
    <n v="554"/>
    <n v="554"/>
  </r>
  <r>
    <m/>
    <m/>
    <x v="2029"/>
    <x v="2015"/>
    <n v="118"/>
    <n v="118"/>
    <n v="28"/>
    <n v="28"/>
    <n v="146"/>
    <n v="146"/>
  </r>
  <r>
    <m/>
    <m/>
    <x v="2030"/>
    <x v="2016"/>
    <n v="2959"/>
    <n v="2959"/>
    <n v="8197"/>
    <n v="8197"/>
    <n v="11156"/>
    <n v="11156"/>
  </r>
  <r>
    <m/>
    <m/>
    <x v="2031"/>
    <x v="2017"/>
    <n v="3299"/>
    <n v="3299"/>
    <n v="5394"/>
    <n v="5394"/>
    <n v="8693"/>
    <n v="8693"/>
  </r>
  <r>
    <m/>
    <m/>
    <x v="2032"/>
    <x v="2018"/>
    <n v="6"/>
    <n v="6"/>
    <n v="8"/>
    <n v="8"/>
    <n v="14"/>
    <n v="14"/>
  </r>
  <r>
    <m/>
    <m/>
    <x v="2033"/>
    <x v="2019"/>
    <n v="631"/>
    <n v="631"/>
    <n v="1526"/>
    <n v="1526"/>
    <n v="2157"/>
    <n v="2157"/>
  </r>
  <r>
    <m/>
    <m/>
    <x v="2034"/>
    <x v="2020"/>
    <n v="16"/>
    <n v="16"/>
    <n v="90"/>
    <n v="90"/>
    <n v="106"/>
    <n v="106"/>
  </r>
  <r>
    <m/>
    <m/>
    <x v="2035"/>
    <x v="2021"/>
    <n v="0"/>
    <n v="0"/>
    <n v="18"/>
    <n v="18"/>
    <n v="18"/>
    <n v="18"/>
  </r>
  <r>
    <m/>
    <m/>
    <x v="2036"/>
    <x v="2022"/>
    <n v="92"/>
    <n v="92"/>
    <n v="1806"/>
    <n v="1806"/>
    <n v="1898"/>
    <n v="1898"/>
  </r>
  <r>
    <m/>
    <m/>
    <x v="2037"/>
    <x v="2023"/>
    <n v="92"/>
    <n v="92"/>
    <n v="1752"/>
    <n v="1752"/>
    <n v="1844"/>
    <n v="1844"/>
  </r>
  <r>
    <m/>
    <m/>
    <x v="2038"/>
    <x v="2024"/>
    <n v="51"/>
    <n v="51"/>
    <n v="447"/>
    <n v="447"/>
    <n v="498"/>
    <n v="498"/>
  </r>
  <r>
    <m/>
    <m/>
    <x v="2039"/>
    <x v="2025"/>
    <n v="4"/>
    <n v="4"/>
    <n v="13"/>
    <n v="13"/>
    <n v="17"/>
    <n v="17"/>
  </r>
  <r>
    <m/>
    <m/>
    <x v="2040"/>
    <x v="2026"/>
    <n v="2"/>
    <n v="2"/>
    <n v="9"/>
    <n v="9"/>
    <n v="11"/>
    <n v="11"/>
  </r>
  <r>
    <m/>
    <m/>
    <x v="2041"/>
    <x v="2027"/>
    <n v="2"/>
    <n v="2"/>
    <n v="3"/>
    <n v="3"/>
    <n v="5"/>
    <n v="5"/>
  </r>
  <r>
    <m/>
    <m/>
    <x v="2042"/>
    <x v="2028"/>
    <n v="56"/>
    <n v="56"/>
    <n v="428"/>
    <n v="428"/>
    <n v="484"/>
    <n v="484"/>
  </r>
  <r>
    <m/>
    <m/>
    <x v="2043"/>
    <x v="2029"/>
    <n v="198"/>
    <n v="198"/>
    <n v="950"/>
    <n v="950"/>
    <n v="1148"/>
    <n v="1148"/>
  </r>
  <r>
    <m/>
    <m/>
    <x v="2044"/>
    <x v="2029"/>
    <n v="875"/>
    <n v="875"/>
    <n v="2606"/>
    <n v="2606"/>
    <n v="3481"/>
    <n v="3481"/>
  </r>
  <r>
    <m/>
    <m/>
    <x v="2045"/>
    <x v="2030"/>
    <n v="172"/>
    <n v="172"/>
    <n v="7"/>
    <n v="7"/>
    <n v="179"/>
    <n v="179"/>
  </r>
  <r>
    <m/>
    <m/>
    <x v="2046"/>
    <x v="2031"/>
    <n v="6800"/>
    <n v="6800"/>
    <n v="7316"/>
    <n v="7316"/>
    <n v="14116"/>
    <n v="14116"/>
  </r>
  <r>
    <m/>
    <m/>
    <x v="2047"/>
    <x v="2032"/>
    <n v="3245"/>
    <n v="3245"/>
    <n v="3941"/>
    <n v="3941"/>
    <n v="7186"/>
    <n v="7186"/>
  </r>
  <r>
    <m/>
    <m/>
    <x v="2048"/>
    <x v="2033"/>
    <n v="146"/>
    <n v="146"/>
    <n v="97"/>
    <n v="97"/>
    <n v="243"/>
    <n v="243"/>
  </r>
  <r>
    <m/>
    <m/>
    <x v="2049"/>
    <x v="2034"/>
    <n v="1"/>
    <n v="1"/>
    <n v="36"/>
    <n v="36"/>
    <n v="37"/>
    <n v="37"/>
  </r>
  <r>
    <m/>
    <m/>
    <x v="2050"/>
    <x v="2035"/>
    <n v="0"/>
    <n v="0"/>
    <n v="10"/>
    <n v="10"/>
    <n v="10"/>
    <n v="10"/>
  </r>
  <r>
    <m/>
    <m/>
    <x v="2051"/>
    <x v="2036"/>
    <n v="81"/>
    <n v="81"/>
    <n v="253"/>
    <n v="253"/>
    <n v="334"/>
    <n v="334"/>
  </r>
  <r>
    <m/>
    <m/>
    <x v="2052"/>
    <x v="2037"/>
    <n v="3"/>
    <n v="3"/>
    <n v="8"/>
    <n v="8"/>
    <n v="11"/>
    <n v="11"/>
  </r>
  <r>
    <m/>
    <m/>
    <x v="2053"/>
    <x v="2038"/>
    <n v="70"/>
    <n v="70"/>
    <n v="81"/>
    <n v="81"/>
    <n v="151"/>
    <n v="151"/>
  </r>
  <r>
    <m/>
    <m/>
    <x v="2054"/>
    <x v="2039"/>
    <n v="999"/>
    <n v="999"/>
    <n v="6964"/>
    <n v="6964"/>
    <n v="7963"/>
    <n v="7963"/>
  </r>
  <r>
    <m/>
    <m/>
    <x v="674"/>
    <x v="674"/>
    <n v="157"/>
    <n v="157"/>
    <n v="981"/>
    <n v="981"/>
    <n v="1138"/>
    <n v="1138"/>
  </r>
  <r>
    <m/>
    <m/>
    <x v="2055"/>
    <x v="2040"/>
    <n v="2"/>
    <n v="2"/>
    <n v="15"/>
    <n v="15"/>
    <n v="17"/>
    <n v="17"/>
  </r>
  <r>
    <m/>
    <m/>
    <x v="2056"/>
    <x v="2041"/>
    <n v="47"/>
    <n v="47"/>
    <n v="503"/>
    <n v="503"/>
    <n v="550"/>
    <n v="550"/>
  </r>
  <r>
    <m/>
    <m/>
    <x v="2057"/>
    <x v="2042"/>
    <n v="47"/>
    <n v="47"/>
    <n v="502"/>
    <n v="502"/>
    <n v="549"/>
    <n v="549"/>
  </r>
  <r>
    <m/>
    <m/>
    <x v="2058"/>
    <x v="2043"/>
    <n v="404"/>
    <n v="404"/>
    <n v="842"/>
    <n v="842"/>
    <n v="1246"/>
    <n v="1246"/>
  </r>
  <r>
    <m/>
    <m/>
    <x v="2059"/>
    <x v="2044"/>
    <n v="2"/>
    <n v="2"/>
    <n v="2"/>
    <n v="2"/>
    <n v="4"/>
    <n v="4"/>
  </r>
  <r>
    <m/>
    <m/>
    <x v="2060"/>
    <x v="2045"/>
    <n v="3"/>
    <n v="3"/>
    <n v="2"/>
    <n v="2"/>
    <n v="5"/>
    <n v="5"/>
  </r>
  <r>
    <m/>
    <m/>
    <x v="2061"/>
    <x v="2046"/>
    <n v="4053"/>
    <n v="4053"/>
    <n v="3048"/>
    <n v="3048"/>
    <n v="7101"/>
    <n v="7101"/>
  </r>
  <r>
    <m/>
    <m/>
    <x v="2062"/>
    <x v="2047"/>
    <n v="5"/>
    <n v="5"/>
    <n v="2"/>
    <n v="2"/>
    <n v="7"/>
    <n v="7"/>
  </r>
  <r>
    <m/>
    <m/>
    <x v="2063"/>
    <x v="2048"/>
    <n v="106"/>
    <n v="106"/>
    <n v="1078"/>
    <n v="1078"/>
    <n v="1184"/>
    <n v="1184"/>
  </r>
  <r>
    <m/>
    <m/>
    <x v="2064"/>
    <x v="2049"/>
    <n v="0"/>
    <n v="0"/>
    <n v="2"/>
    <n v="2"/>
    <n v="2"/>
    <n v="2"/>
  </r>
  <r>
    <m/>
    <m/>
    <x v="2065"/>
    <x v="2050"/>
    <n v="685"/>
    <n v="685"/>
    <n v="74"/>
    <n v="74"/>
    <n v="759"/>
    <n v="759"/>
  </r>
  <r>
    <m/>
    <m/>
    <x v="2066"/>
    <x v="2051"/>
    <n v="56"/>
    <n v="56"/>
    <n v="76"/>
    <n v="76"/>
    <n v="132"/>
    <n v="132"/>
  </r>
  <r>
    <m/>
    <m/>
    <x v="2067"/>
    <x v="2052"/>
    <n v="160"/>
    <n v="160"/>
    <n v="1137"/>
    <n v="1137"/>
    <n v="1297"/>
    <n v="1297"/>
  </r>
  <r>
    <m/>
    <m/>
    <x v="2068"/>
    <x v="2053"/>
    <n v="80"/>
    <n v="80"/>
    <n v="629"/>
    <n v="629"/>
    <n v="709"/>
    <n v="709"/>
  </r>
  <r>
    <m/>
    <m/>
    <x v="2069"/>
    <x v="2054"/>
    <n v="0"/>
    <n v="0"/>
    <n v="26"/>
    <n v="26"/>
    <n v="26"/>
    <n v="26"/>
  </r>
  <r>
    <m/>
    <m/>
    <x v="2070"/>
    <x v="2055"/>
    <n v="1184"/>
    <n v="1184"/>
    <n v="501"/>
    <n v="501"/>
    <n v="1685"/>
    <n v="1685"/>
  </r>
  <r>
    <m/>
    <m/>
    <x v="2071"/>
    <x v="2056"/>
    <n v="4"/>
    <n v="4"/>
    <n v="188"/>
    <n v="188"/>
    <n v="192"/>
    <n v="192"/>
  </r>
  <r>
    <m/>
    <m/>
    <x v="2072"/>
    <x v="2057"/>
    <n v="4"/>
    <n v="4"/>
    <n v="188"/>
    <n v="188"/>
    <n v="192"/>
    <n v="192"/>
  </r>
  <r>
    <m/>
    <m/>
    <x v="2073"/>
    <x v="2058"/>
    <n v="134"/>
    <n v="134"/>
    <n v="4"/>
    <n v="4"/>
    <n v="138"/>
    <n v="138"/>
  </r>
  <r>
    <m/>
    <m/>
    <x v="2074"/>
    <x v="2059"/>
    <n v="40"/>
    <n v="40"/>
    <n v="1"/>
    <n v="1"/>
    <n v="41"/>
    <n v="41"/>
  </r>
  <r>
    <m/>
    <m/>
    <x v="2075"/>
    <x v="2060"/>
    <n v="94"/>
    <n v="94"/>
    <n v="3"/>
    <n v="3"/>
    <n v="97"/>
    <n v="97"/>
  </r>
  <r>
    <m/>
    <m/>
    <x v="2076"/>
    <x v="2061"/>
    <n v="24"/>
    <n v="24"/>
    <n v="481"/>
    <n v="481"/>
    <n v="505"/>
    <n v="505"/>
  </r>
  <r>
    <m/>
    <m/>
    <x v="2077"/>
    <x v="2062"/>
    <n v="3"/>
    <n v="3"/>
    <n v="313"/>
    <n v="313"/>
    <n v="316"/>
    <n v="316"/>
  </r>
  <r>
    <m/>
    <m/>
    <x v="2078"/>
    <x v="2063"/>
    <n v="125"/>
    <n v="125"/>
    <n v="1128"/>
    <n v="1128"/>
    <n v="1253"/>
    <n v="1253"/>
  </r>
  <r>
    <m/>
    <m/>
    <x v="2079"/>
    <x v="2064"/>
    <n v="0"/>
    <n v="0"/>
    <n v="1"/>
    <n v="1"/>
    <n v="1"/>
    <n v="1"/>
  </r>
  <r>
    <m/>
    <m/>
    <x v="2080"/>
    <x v="2065"/>
    <n v="1"/>
    <n v="1"/>
    <n v="5"/>
    <n v="5"/>
    <n v="6"/>
    <n v="6"/>
  </r>
  <r>
    <m/>
    <m/>
    <x v="2081"/>
    <x v="2066"/>
    <n v="5"/>
    <n v="5"/>
    <n v="87"/>
    <n v="87"/>
    <n v="92"/>
    <n v="92"/>
  </r>
  <r>
    <m/>
    <m/>
    <x v="2082"/>
    <x v="2067"/>
    <n v="0"/>
    <n v="0"/>
    <n v="3"/>
    <n v="3"/>
    <n v="3"/>
    <n v="3"/>
  </r>
  <r>
    <m/>
    <m/>
    <x v="2083"/>
    <x v="2068"/>
    <n v="0"/>
    <n v="0"/>
    <n v="2"/>
    <n v="2"/>
    <n v="2"/>
    <n v="2"/>
  </r>
  <r>
    <m/>
    <m/>
    <x v="2084"/>
    <x v="2069"/>
    <n v="1"/>
    <n v="1"/>
    <n v="1"/>
    <n v="1"/>
    <n v="2"/>
    <n v="2"/>
  </r>
  <r>
    <m/>
    <m/>
    <x v="2085"/>
    <x v="2070"/>
    <n v="0"/>
    <n v="0"/>
    <n v="24"/>
    <n v="24"/>
    <n v="24"/>
    <n v="24"/>
  </r>
  <r>
    <m/>
    <m/>
    <x v="2086"/>
    <x v="2071"/>
    <n v="1"/>
    <n v="1"/>
    <n v="1"/>
    <n v="1"/>
    <n v="2"/>
    <n v="2"/>
  </r>
  <r>
    <m/>
    <s v="Број пацијената"/>
    <x v="0"/>
    <x v="0"/>
    <n v="4650"/>
    <n v="4650"/>
    <n v="4029"/>
    <n v="4029"/>
    <n v="8679"/>
    <n v="8679"/>
  </r>
  <r>
    <m/>
    <s v="Број прегледаних узорака"/>
    <x v="0"/>
    <x v="0"/>
    <m/>
    <m/>
    <m/>
    <m/>
    <m/>
    <m/>
  </r>
  <r>
    <m/>
    <s v="В. Патохистолошке анализе укупно"/>
    <x v="0"/>
    <x v="0"/>
    <n v="32642"/>
    <n v="32642"/>
    <n v="44764"/>
    <n v="44764"/>
    <n v="77406"/>
    <n v="77406"/>
  </r>
  <r>
    <m/>
    <m/>
    <x v="2087"/>
    <x v="2072"/>
    <n v="12459"/>
    <n v="12459"/>
    <n v="18827"/>
    <n v="18827"/>
    <n v="31286"/>
    <n v="31286"/>
  </r>
  <r>
    <m/>
    <m/>
    <x v="2088"/>
    <x v="2073"/>
    <n v="11005"/>
    <n v="11005"/>
    <n v="17507"/>
    <n v="17507"/>
    <n v="28512"/>
    <n v="28512"/>
  </r>
  <r>
    <m/>
    <m/>
    <x v="2089"/>
    <x v="2074"/>
    <n v="0"/>
    <n v="0"/>
    <n v="46"/>
    <n v="46"/>
    <n v="46"/>
    <n v="46"/>
  </r>
  <r>
    <m/>
    <m/>
    <x v="2090"/>
    <x v="2075"/>
    <n v="0"/>
    <n v="0"/>
    <n v="1"/>
    <n v="1"/>
    <n v="1"/>
    <n v="1"/>
  </r>
  <r>
    <m/>
    <m/>
    <x v="2091"/>
    <x v="2076"/>
    <n v="3"/>
    <n v="3"/>
    <n v="5"/>
    <n v="5"/>
    <n v="8"/>
    <n v="8"/>
  </r>
  <r>
    <m/>
    <m/>
    <x v="2092"/>
    <x v="2077"/>
    <n v="10"/>
    <n v="10"/>
    <n v="16"/>
    <n v="16"/>
    <n v="26"/>
    <n v="26"/>
  </r>
  <r>
    <m/>
    <m/>
    <x v="2093"/>
    <x v="2078"/>
    <n v="1"/>
    <n v="1"/>
    <n v="0"/>
    <n v="0"/>
    <n v="1"/>
    <n v="1"/>
  </r>
  <r>
    <m/>
    <m/>
    <x v="2094"/>
    <x v="2079"/>
    <n v="1"/>
    <n v="1"/>
    <n v="1"/>
    <n v="1"/>
    <n v="2"/>
    <n v="2"/>
  </r>
  <r>
    <m/>
    <m/>
    <x v="2095"/>
    <x v="2080"/>
    <n v="1"/>
    <n v="1"/>
    <n v="0"/>
    <n v="0"/>
    <n v="1"/>
    <n v="1"/>
  </r>
  <r>
    <m/>
    <m/>
    <x v="2096"/>
    <x v="2081"/>
    <n v="3"/>
    <n v="3"/>
    <n v="6"/>
    <n v="6"/>
    <n v="9"/>
    <n v="9"/>
  </r>
  <r>
    <m/>
    <m/>
    <x v="2097"/>
    <x v="2082"/>
    <n v="0"/>
    <n v="0"/>
    <n v="7"/>
    <n v="7"/>
    <n v="7"/>
    <n v="7"/>
  </r>
  <r>
    <m/>
    <m/>
    <x v="2098"/>
    <x v="2083"/>
    <n v="21"/>
    <n v="21"/>
    <n v="254"/>
    <n v="254"/>
    <n v="275"/>
    <n v="275"/>
  </r>
  <r>
    <m/>
    <m/>
    <x v="2099"/>
    <x v="2084"/>
    <n v="10"/>
    <n v="10"/>
    <n v="7"/>
    <n v="7"/>
    <n v="17"/>
    <n v="17"/>
  </r>
  <r>
    <m/>
    <m/>
    <x v="2100"/>
    <x v="2085"/>
    <n v="2"/>
    <n v="2"/>
    <n v="24"/>
    <n v="24"/>
    <n v="26"/>
    <n v="26"/>
  </r>
  <r>
    <m/>
    <m/>
    <x v="2101"/>
    <x v="2086"/>
    <n v="7"/>
    <n v="7"/>
    <n v="9"/>
    <n v="9"/>
    <n v="16"/>
    <n v="16"/>
  </r>
  <r>
    <m/>
    <m/>
    <x v="2102"/>
    <x v="2087"/>
    <n v="3"/>
    <n v="3"/>
    <n v="1"/>
    <n v="1"/>
    <n v="4"/>
    <n v="4"/>
  </r>
  <r>
    <m/>
    <m/>
    <x v="2103"/>
    <x v="2088"/>
    <n v="47"/>
    <n v="47"/>
    <n v="95"/>
    <n v="95"/>
    <n v="142"/>
    <n v="142"/>
  </r>
  <r>
    <m/>
    <m/>
    <x v="2104"/>
    <x v="2089"/>
    <n v="2"/>
    <n v="2"/>
    <n v="6"/>
    <n v="6"/>
    <n v="8"/>
    <n v="8"/>
  </r>
  <r>
    <m/>
    <m/>
    <x v="2105"/>
    <x v="2090"/>
    <n v="0"/>
    <n v="0"/>
    <n v="1"/>
    <n v="1"/>
    <n v="1"/>
    <n v="1"/>
  </r>
  <r>
    <m/>
    <m/>
    <x v="2106"/>
    <x v="2091"/>
    <n v="5"/>
    <n v="5"/>
    <n v="4"/>
    <n v="4"/>
    <n v="9"/>
    <n v="9"/>
  </r>
  <r>
    <m/>
    <m/>
    <x v="2107"/>
    <x v="2092"/>
    <n v="1"/>
    <n v="1"/>
    <n v="1"/>
    <n v="1"/>
    <n v="2"/>
    <n v="2"/>
  </r>
  <r>
    <m/>
    <m/>
    <x v="2108"/>
    <x v="2093"/>
    <n v="0"/>
    <n v="0"/>
    <n v="2"/>
    <n v="2"/>
    <n v="2"/>
    <n v="2"/>
  </r>
  <r>
    <m/>
    <m/>
    <x v="2109"/>
    <x v="2094"/>
    <n v="2"/>
    <n v="2"/>
    <n v="12"/>
    <n v="12"/>
    <n v="14"/>
    <n v="14"/>
  </r>
  <r>
    <m/>
    <m/>
    <x v="2110"/>
    <x v="2095"/>
    <n v="16"/>
    <n v="16"/>
    <n v="48"/>
    <n v="48"/>
    <n v="64"/>
    <n v="64"/>
  </r>
  <r>
    <m/>
    <m/>
    <x v="2111"/>
    <x v="2096"/>
    <n v="17"/>
    <n v="17"/>
    <n v="55"/>
    <n v="55"/>
    <n v="72"/>
    <n v="72"/>
  </r>
  <r>
    <m/>
    <m/>
    <x v="2112"/>
    <x v="2097"/>
    <n v="12"/>
    <n v="12"/>
    <n v="73"/>
    <n v="73"/>
    <n v="85"/>
    <n v="85"/>
  </r>
  <r>
    <m/>
    <m/>
    <x v="2113"/>
    <x v="2098"/>
    <n v="45"/>
    <n v="45"/>
    <n v="4"/>
    <n v="4"/>
    <n v="49"/>
    <n v="49"/>
  </r>
  <r>
    <m/>
    <m/>
    <x v="2114"/>
    <x v="2099"/>
    <n v="5"/>
    <n v="5"/>
    <n v="3"/>
    <n v="3"/>
    <n v="8"/>
    <n v="8"/>
  </r>
  <r>
    <m/>
    <m/>
    <x v="2115"/>
    <x v="2100"/>
    <n v="26"/>
    <n v="26"/>
    <n v="30"/>
    <n v="30"/>
    <n v="56"/>
    <n v="56"/>
  </r>
  <r>
    <m/>
    <m/>
    <x v="2116"/>
    <x v="2101"/>
    <n v="8"/>
    <n v="8"/>
    <n v="20"/>
    <n v="20"/>
    <n v="28"/>
    <n v="28"/>
  </r>
  <r>
    <m/>
    <m/>
    <x v="2117"/>
    <x v="2102"/>
    <n v="1"/>
    <n v="1"/>
    <n v="18"/>
    <n v="18"/>
    <n v="19"/>
    <n v="19"/>
  </r>
  <r>
    <m/>
    <m/>
    <x v="2118"/>
    <x v="2103"/>
    <n v="0"/>
    <n v="0"/>
    <n v="1"/>
    <n v="1"/>
    <n v="1"/>
    <n v="1"/>
  </r>
  <r>
    <m/>
    <m/>
    <x v="2119"/>
    <x v="2104"/>
    <n v="4581"/>
    <n v="4581"/>
    <n v="3440"/>
    <n v="3440"/>
    <n v="8021"/>
    <n v="8021"/>
  </r>
  <r>
    <m/>
    <m/>
    <x v="2120"/>
    <x v="2105"/>
    <n v="365"/>
    <n v="365"/>
    <n v="165"/>
    <n v="165"/>
    <n v="530"/>
    <n v="530"/>
  </r>
  <r>
    <m/>
    <m/>
    <x v="2121"/>
    <x v="2106"/>
    <n v="1"/>
    <n v="1"/>
    <n v="15"/>
    <n v="15"/>
    <n v="16"/>
    <n v="16"/>
  </r>
  <r>
    <m/>
    <m/>
    <x v="2122"/>
    <x v="2107"/>
    <n v="0"/>
    <n v="0"/>
    <n v="3"/>
    <n v="3"/>
    <n v="3"/>
    <n v="3"/>
  </r>
  <r>
    <m/>
    <m/>
    <x v="2123"/>
    <x v="2108"/>
    <n v="0"/>
    <n v="0"/>
    <n v="3"/>
    <n v="3"/>
    <n v="3"/>
    <n v="3"/>
  </r>
  <r>
    <m/>
    <m/>
    <x v="2124"/>
    <x v="2109"/>
    <n v="0"/>
    <n v="0"/>
    <n v="4"/>
    <n v="4"/>
    <n v="4"/>
    <n v="4"/>
  </r>
  <r>
    <m/>
    <m/>
    <x v="2125"/>
    <x v="2110"/>
    <n v="0"/>
    <n v="0"/>
    <n v="3"/>
    <n v="3"/>
    <n v="3"/>
    <n v="3"/>
  </r>
  <r>
    <m/>
    <m/>
    <x v="2126"/>
    <x v="2111"/>
    <n v="1"/>
    <n v="1"/>
    <n v="69"/>
    <n v="69"/>
    <n v="70"/>
    <n v="70"/>
  </r>
  <r>
    <m/>
    <m/>
    <x v="2127"/>
    <x v="2112"/>
    <n v="2"/>
    <n v="2"/>
    <n v="208"/>
    <n v="208"/>
    <n v="210"/>
    <n v="210"/>
  </r>
  <r>
    <m/>
    <m/>
    <x v="2128"/>
    <x v="2113"/>
    <n v="2"/>
    <n v="2"/>
    <n v="30"/>
    <n v="30"/>
    <n v="32"/>
    <n v="32"/>
  </r>
  <r>
    <m/>
    <m/>
    <x v="2129"/>
    <x v="2114"/>
    <n v="0"/>
    <n v="0"/>
    <n v="2"/>
    <n v="2"/>
    <n v="2"/>
    <n v="2"/>
  </r>
  <r>
    <m/>
    <m/>
    <x v="2130"/>
    <x v="2115"/>
    <n v="3"/>
    <n v="3"/>
    <n v="6"/>
    <n v="6"/>
    <n v="9"/>
    <n v="9"/>
  </r>
  <r>
    <m/>
    <m/>
    <x v="2131"/>
    <x v="2116"/>
    <n v="1"/>
    <n v="1"/>
    <n v="68"/>
    <n v="68"/>
    <n v="69"/>
    <n v="69"/>
  </r>
  <r>
    <m/>
    <m/>
    <x v="2132"/>
    <x v="2117"/>
    <n v="139"/>
    <n v="139"/>
    <n v="419"/>
    <n v="419"/>
    <n v="558"/>
    <n v="558"/>
  </r>
  <r>
    <m/>
    <m/>
    <x v="1001"/>
    <x v="1000"/>
    <n v="0"/>
    <n v="0"/>
    <n v="12"/>
    <n v="12"/>
    <n v="12"/>
    <n v="12"/>
  </r>
  <r>
    <m/>
    <m/>
    <x v="2133"/>
    <x v="2118"/>
    <n v="5"/>
    <n v="5"/>
    <n v="165"/>
    <n v="165"/>
    <n v="170"/>
    <n v="170"/>
  </r>
  <r>
    <m/>
    <m/>
    <x v="2134"/>
    <x v="2119"/>
    <n v="0"/>
    <n v="0"/>
    <n v="29"/>
    <n v="29"/>
    <n v="29"/>
    <n v="29"/>
  </r>
  <r>
    <m/>
    <m/>
    <x v="2135"/>
    <x v="2120"/>
    <n v="3"/>
    <n v="3"/>
    <n v="41"/>
    <n v="41"/>
    <n v="44"/>
    <n v="44"/>
  </r>
  <r>
    <m/>
    <m/>
    <x v="2136"/>
    <x v="2121"/>
    <n v="1"/>
    <n v="1"/>
    <n v="10"/>
    <n v="10"/>
    <n v="11"/>
    <n v="11"/>
  </r>
  <r>
    <m/>
    <m/>
    <x v="2137"/>
    <x v="2122"/>
    <n v="0"/>
    <n v="0"/>
    <n v="17"/>
    <n v="17"/>
    <n v="17"/>
    <n v="17"/>
  </r>
  <r>
    <m/>
    <m/>
    <x v="2138"/>
    <x v="2123"/>
    <n v="4"/>
    <n v="4"/>
    <n v="0"/>
    <n v="0"/>
    <n v="4"/>
    <n v="4"/>
  </r>
  <r>
    <m/>
    <m/>
    <x v="2139"/>
    <x v="2124"/>
    <n v="404"/>
    <n v="404"/>
    <n v="39"/>
    <n v="39"/>
    <n v="443"/>
    <n v="443"/>
  </r>
  <r>
    <m/>
    <m/>
    <x v="2140"/>
    <x v="2125"/>
    <n v="129"/>
    <n v="129"/>
    <n v="29"/>
    <n v="29"/>
    <n v="158"/>
    <n v="158"/>
  </r>
  <r>
    <m/>
    <m/>
    <x v="2141"/>
    <x v="2126"/>
    <n v="8"/>
    <n v="8"/>
    <n v="29"/>
    <n v="29"/>
    <n v="37"/>
    <n v="37"/>
  </r>
  <r>
    <m/>
    <m/>
    <x v="2142"/>
    <x v="2127"/>
    <n v="0"/>
    <n v="0"/>
    <n v="4"/>
    <n v="4"/>
    <n v="4"/>
    <n v="4"/>
  </r>
  <r>
    <m/>
    <m/>
    <x v="2143"/>
    <x v="2128"/>
    <n v="11"/>
    <n v="11"/>
    <n v="1"/>
    <n v="1"/>
    <n v="12"/>
    <n v="12"/>
  </r>
  <r>
    <m/>
    <m/>
    <x v="2144"/>
    <x v="2129"/>
    <n v="1"/>
    <n v="1"/>
    <n v="0"/>
    <n v="0"/>
    <n v="1"/>
    <n v="1"/>
  </r>
  <r>
    <m/>
    <m/>
    <x v="2145"/>
    <x v="2130"/>
    <n v="0"/>
    <n v="0"/>
    <n v="3"/>
    <n v="3"/>
    <n v="3"/>
    <n v="3"/>
  </r>
  <r>
    <m/>
    <m/>
    <x v="2146"/>
    <x v="2131"/>
    <n v="1"/>
    <n v="1"/>
    <n v="5"/>
    <n v="5"/>
    <n v="6"/>
    <n v="6"/>
  </r>
  <r>
    <m/>
    <m/>
    <x v="2147"/>
    <x v="2132"/>
    <n v="3"/>
    <n v="3"/>
    <n v="22"/>
    <n v="22"/>
    <n v="25"/>
    <n v="25"/>
  </r>
  <r>
    <m/>
    <m/>
    <x v="2148"/>
    <x v="2133"/>
    <n v="247"/>
    <n v="247"/>
    <n v="17"/>
    <n v="17"/>
    <n v="264"/>
    <n v="264"/>
  </r>
  <r>
    <m/>
    <m/>
    <x v="2149"/>
    <x v="2134"/>
    <n v="12"/>
    <n v="12"/>
    <n v="103"/>
    <n v="103"/>
    <n v="115"/>
    <n v="115"/>
  </r>
  <r>
    <m/>
    <m/>
    <x v="2150"/>
    <x v="2135"/>
    <n v="0"/>
    <n v="0"/>
    <n v="14"/>
    <n v="14"/>
    <n v="14"/>
    <n v="14"/>
  </r>
  <r>
    <m/>
    <m/>
    <x v="2151"/>
    <x v="2136"/>
    <n v="0"/>
    <n v="0"/>
    <n v="13"/>
    <n v="13"/>
    <n v="13"/>
    <n v="13"/>
  </r>
  <r>
    <m/>
    <m/>
    <x v="2152"/>
    <x v="2137"/>
    <n v="16"/>
    <n v="16"/>
    <n v="216"/>
    <n v="216"/>
    <n v="232"/>
    <n v="232"/>
  </r>
  <r>
    <m/>
    <m/>
    <x v="2153"/>
    <x v="2138"/>
    <n v="0"/>
    <n v="0"/>
    <n v="10"/>
    <n v="10"/>
    <n v="10"/>
    <n v="10"/>
  </r>
  <r>
    <m/>
    <m/>
    <x v="2154"/>
    <x v="2139"/>
    <n v="0"/>
    <n v="0"/>
    <n v="5"/>
    <n v="5"/>
    <n v="5"/>
    <n v="5"/>
  </r>
  <r>
    <m/>
    <m/>
    <x v="2155"/>
    <x v="2140"/>
    <n v="3"/>
    <n v="3"/>
    <n v="10"/>
    <n v="10"/>
    <n v="13"/>
    <n v="13"/>
  </r>
  <r>
    <m/>
    <m/>
    <x v="2156"/>
    <x v="2141"/>
    <n v="1"/>
    <n v="1"/>
    <n v="14"/>
    <n v="14"/>
    <n v="15"/>
    <n v="15"/>
  </r>
  <r>
    <m/>
    <m/>
    <x v="2157"/>
    <x v="2142"/>
    <n v="1"/>
    <n v="1"/>
    <n v="58"/>
    <n v="58"/>
    <n v="59"/>
    <n v="59"/>
  </r>
  <r>
    <m/>
    <m/>
    <x v="2158"/>
    <x v="2143"/>
    <n v="1"/>
    <n v="1"/>
    <n v="28"/>
    <n v="28"/>
    <n v="29"/>
    <n v="29"/>
  </r>
  <r>
    <m/>
    <m/>
    <x v="2159"/>
    <x v="2144"/>
    <n v="3"/>
    <n v="3"/>
    <n v="0"/>
    <n v="0"/>
    <n v="3"/>
    <n v="3"/>
  </r>
  <r>
    <m/>
    <m/>
    <x v="2160"/>
    <x v="2145"/>
    <n v="0"/>
    <n v="0"/>
    <n v="2"/>
    <n v="2"/>
    <n v="2"/>
    <n v="2"/>
  </r>
  <r>
    <m/>
    <m/>
    <x v="2161"/>
    <x v="2146"/>
    <n v="8"/>
    <n v="8"/>
    <n v="3"/>
    <n v="3"/>
    <n v="11"/>
    <n v="11"/>
  </r>
  <r>
    <m/>
    <m/>
    <x v="2162"/>
    <x v="2147"/>
    <n v="157"/>
    <n v="157"/>
    <n v="23"/>
    <n v="23"/>
    <n v="180"/>
    <n v="180"/>
  </r>
  <r>
    <m/>
    <m/>
    <x v="2163"/>
    <x v="2148"/>
    <n v="380"/>
    <n v="380"/>
    <n v="74"/>
    <n v="74"/>
    <n v="454"/>
    <n v="454"/>
  </r>
  <r>
    <m/>
    <m/>
    <x v="2164"/>
    <x v="2149"/>
    <n v="115"/>
    <n v="115"/>
    <n v="22"/>
    <n v="22"/>
    <n v="137"/>
    <n v="137"/>
  </r>
  <r>
    <m/>
    <m/>
    <x v="2165"/>
    <x v="2150"/>
    <n v="5"/>
    <n v="5"/>
    <n v="27"/>
    <n v="27"/>
    <n v="32"/>
    <n v="32"/>
  </r>
  <r>
    <m/>
    <m/>
    <x v="2166"/>
    <x v="2151"/>
    <n v="651"/>
    <n v="651"/>
    <n v="270"/>
    <n v="270"/>
    <n v="921"/>
    <n v="921"/>
  </r>
  <r>
    <m/>
    <m/>
    <x v="2167"/>
    <x v="2152"/>
    <n v="0"/>
    <n v="0"/>
    <n v="1"/>
    <n v="1"/>
    <n v="1"/>
    <n v="1"/>
  </r>
  <r>
    <m/>
    <m/>
    <x v="2168"/>
    <x v="2153"/>
    <n v="3"/>
    <n v="3"/>
    <n v="48"/>
    <n v="48"/>
    <n v="51"/>
    <n v="51"/>
  </r>
  <r>
    <m/>
    <m/>
    <x v="2169"/>
    <x v="2154"/>
    <n v="0"/>
    <n v="0"/>
    <n v="26"/>
    <n v="26"/>
    <n v="26"/>
    <n v="26"/>
  </r>
  <r>
    <m/>
    <m/>
    <x v="2170"/>
    <x v="2155"/>
    <n v="0"/>
    <n v="0"/>
    <n v="3"/>
    <n v="3"/>
    <n v="3"/>
    <n v="3"/>
  </r>
  <r>
    <m/>
    <m/>
    <x v="2171"/>
    <x v="2156"/>
    <n v="1"/>
    <n v="1"/>
    <n v="38"/>
    <n v="38"/>
    <n v="39"/>
    <n v="39"/>
  </r>
  <r>
    <m/>
    <m/>
    <x v="2172"/>
    <x v="2157"/>
    <n v="3"/>
    <n v="3"/>
    <n v="8"/>
    <n v="8"/>
    <n v="11"/>
    <n v="11"/>
  </r>
  <r>
    <m/>
    <m/>
    <x v="2173"/>
    <x v="2158"/>
    <n v="3"/>
    <n v="3"/>
    <n v="43"/>
    <n v="43"/>
    <n v="46"/>
    <n v="46"/>
  </r>
  <r>
    <m/>
    <m/>
    <x v="2174"/>
    <x v="2159"/>
    <n v="2"/>
    <n v="2"/>
    <n v="39"/>
    <n v="39"/>
    <n v="41"/>
    <n v="41"/>
  </r>
  <r>
    <m/>
    <m/>
    <x v="2175"/>
    <x v="2160"/>
    <n v="6"/>
    <n v="6"/>
    <n v="8"/>
    <n v="8"/>
    <n v="14"/>
    <n v="14"/>
  </r>
  <r>
    <m/>
    <m/>
    <x v="2176"/>
    <x v="2161"/>
    <n v="0"/>
    <n v="0"/>
    <n v="4"/>
    <n v="4"/>
    <n v="4"/>
    <n v="4"/>
  </r>
  <r>
    <m/>
    <m/>
    <x v="2177"/>
    <x v="2162"/>
    <n v="4"/>
    <n v="4"/>
    <n v="75"/>
    <n v="75"/>
    <n v="79"/>
    <n v="79"/>
  </r>
  <r>
    <m/>
    <m/>
    <x v="2178"/>
    <x v="2163"/>
    <n v="1"/>
    <n v="1"/>
    <n v="2"/>
    <n v="2"/>
    <n v="3"/>
    <n v="3"/>
  </r>
  <r>
    <m/>
    <m/>
    <x v="1905"/>
    <x v="1891"/>
    <n v="91"/>
    <n v="91"/>
    <n v="180"/>
    <n v="180"/>
    <n v="271"/>
    <n v="271"/>
  </r>
  <r>
    <m/>
    <m/>
    <x v="2179"/>
    <x v="2164"/>
    <n v="1"/>
    <n v="1"/>
    <n v="14"/>
    <n v="14"/>
    <n v="15"/>
    <n v="15"/>
  </r>
  <r>
    <m/>
    <m/>
    <x v="2180"/>
    <x v="2165"/>
    <n v="1429"/>
    <n v="1429"/>
    <n v="1279"/>
    <n v="1279"/>
    <n v="2708"/>
    <n v="2708"/>
  </r>
  <r>
    <m/>
    <m/>
    <x v="2181"/>
    <x v="2166"/>
    <n v="2"/>
    <n v="2"/>
    <n v="5"/>
    <n v="5"/>
    <n v="7"/>
    <n v="7"/>
  </r>
  <r>
    <m/>
    <m/>
    <x v="2182"/>
    <x v="2167"/>
    <n v="0"/>
    <n v="0"/>
    <n v="1"/>
    <n v="1"/>
    <n v="1"/>
    <n v="1"/>
  </r>
  <r>
    <m/>
    <m/>
    <x v="2183"/>
    <x v="2168"/>
    <n v="25"/>
    <n v="25"/>
    <n v="47"/>
    <n v="47"/>
    <n v="72"/>
    <n v="72"/>
  </r>
  <r>
    <m/>
    <m/>
    <x v="2184"/>
    <x v="2169"/>
    <n v="2"/>
    <n v="2"/>
    <n v="6"/>
    <n v="6"/>
    <n v="8"/>
    <n v="8"/>
  </r>
  <r>
    <m/>
    <m/>
    <x v="2185"/>
    <x v="2170"/>
    <n v="5"/>
    <n v="5"/>
    <n v="0"/>
    <n v="0"/>
    <n v="5"/>
    <n v="5"/>
  </r>
  <r>
    <m/>
    <m/>
    <x v="2186"/>
    <x v="2171"/>
    <n v="1"/>
    <n v="1"/>
    <n v="6"/>
    <n v="6"/>
    <n v="7"/>
    <n v="7"/>
  </r>
  <r>
    <m/>
    <m/>
    <x v="2187"/>
    <x v="2172"/>
    <n v="1"/>
    <n v="1"/>
    <n v="8"/>
    <n v="8"/>
    <n v="9"/>
    <n v="9"/>
  </r>
  <r>
    <m/>
    <m/>
    <x v="2188"/>
    <x v="2173"/>
    <n v="1"/>
    <n v="1"/>
    <n v="6"/>
    <n v="6"/>
    <n v="7"/>
    <n v="7"/>
  </r>
  <r>
    <m/>
    <m/>
    <x v="2189"/>
    <x v="2174"/>
    <n v="10"/>
    <n v="10"/>
    <n v="0"/>
    <n v="0"/>
    <n v="10"/>
    <n v="10"/>
  </r>
  <r>
    <m/>
    <m/>
    <x v="2190"/>
    <x v="2175"/>
    <n v="1"/>
    <n v="1"/>
    <n v="13"/>
    <n v="13"/>
    <n v="14"/>
    <n v="14"/>
  </r>
  <r>
    <m/>
    <m/>
    <x v="2191"/>
    <x v="2176"/>
    <n v="3"/>
    <n v="3"/>
    <n v="0"/>
    <n v="0"/>
    <n v="3"/>
    <n v="3"/>
  </r>
  <r>
    <m/>
    <m/>
    <x v="2192"/>
    <x v="2177"/>
    <n v="4"/>
    <n v="4"/>
    <n v="1"/>
    <n v="1"/>
    <n v="5"/>
    <n v="5"/>
  </r>
  <r>
    <m/>
    <m/>
    <x v="2193"/>
    <x v="2178"/>
    <n v="0"/>
    <n v="0"/>
    <n v="1"/>
    <n v="1"/>
    <n v="1"/>
    <n v="1"/>
  </r>
  <r>
    <m/>
    <m/>
    <x v="2194"/>
    <x v="2179"/>
    <n v="0"/>
    <n v="0"/>
    <n v="1"/>
    <n v="1"/>
    <n v="1"/>
    <n v="1"/>
  </r>
  <r>
    <m/>
    <m/>
    <x v="2195"/>
    <x v="2180"/>
    <n v="0"/>
    <n v="0"/>
    <n v="3"/>
    <n v="3"/>
    <n v="3"/>
    <n v="3"/>
  </r>
  <r>
    <m/>
    <m/>
    <x v="2196"/>
    <x v="2181"/>
    <n v="0"/>
    <n v="0"/>
    <n v="6"/>
    <n v="6"/>
    <n v="6"/>
    <n v="6"/>
  </r>
  <r>
    <m/>
    <m/>
    <x v="2197"/>
    <x v="2182"/>
    <n v="0"/>
    <n v="0"/>
    <n v="1"/>
    <n v="1"/>
    <n v="1"/>
    <n v="1"/>
  </r>
  <r>
    <m/>
    <m/>
    <x v="2198"/>
    <x v="2183"/>
    <n v="1"/>
    <n v="1"/>
    <n v="1"/>
    <n v="1"/>
    <n v="2"/>
    <n v="2"/>
  </r>
  <r>
    <m/>
    <m/>
    <x v="2199"/>
    <x v="2184"/>
    <n v="6"/>
    <n v="6"/>
    <n v="4"/>
    <n v="4"/>
    <n v="10"/>
    <n v="10"/>
  </r>
  <r>
    <m/>
    <m/>
    <x v="2200"/>
    <x v="2185"/>
    <n v="2"/>
    <n v="2"/>
    <n v="0"/>
    <n v="0"/>
    <n v="2"/>
    <n v="2"/>
  </r>
  <r>
    <m/>
    <m/>
    <x v="2201"/>
    <x v="2186"/>
    <n v="0"/>
    <n v="0"/>
    <n v="1"/>
    <n v="1"/>
    <n v="1"/>
    <n v="1"/>
  </r>
  <r>
    <m/>
    <m/>
    <x v="2202"/>
    <x v="2187"/>
    <n v="0"/>
    <n v="0"/>
    <n v="9"/>
    <n v="9"/>
    <n v="9"/>
    <n v="9"/>
  </r>
  <r>
    <m/>
    <m/>
    <x v="2203"/>
    <x v="2188"/>
    <n v="0"/>
    <n v="0"/>
    <n v="1"/>
    <n v="1"/>
    <n v="1"/>
    <n v="1"/>
  </r>
  <r>
    <m/>
    <m/>
    <x v="2204"/>
    <x v="2189"/>
    <n v="3"/>
    <n v="3"/>
    <n v="0"/>
    <n v="0"/>
    <n v="3"/>
    <n v="3"/>
  </r>
  <r>
    <m/>
    <m/>
    <x v="2205"/>
    <x v="2190"/>
    <n v="20"/>
    <n v="20"/>
    <n v="0"/>
    <n v="0"/>
    <n v="20"/>
    <n v="20"/>
  </r>
  <r>
    <m/>
    <m/>
    <x v="2206"/>
    <x v="2191"/>
    <n v="9"/>
    <n v="9"/>
    <n v="36"/>
    <n v="36"/>
    <n v="45"/>
    <n v="45"/>
  </r>
  <r>
    <m/>
    <m/>
    <x v="2207"/>
    <x v="2192"/>
    <n v="0"/>
    <n v="0"/>
    <n v="1"/>
    <n v="1"/>
    <n v="1"/>
    <n v="1"/>
  </r>
  <r>
    <m/>
    <m/>
    <x v="2208"/>
    <x v="2193"/>
    <n v="7"/>
    <n v="7"/>
    <n v="0"/>
    <n v="0"/>
    <n v="7"/>
    <n v="7"/>
  </r>
  <r>
    <m/>
    <m/>
    <x v="2209"/>
    <x v="2194"/>
    <n v="0"/>
    <n v="0"/>
    <n v="1"/>
    <n v="1"/>
    <n v="1"/>
    <n v="1"/>
  </r>
  <r>
    <m/>
    <m/>
    <x v="2210"/>
    <x v="2195"/>
    <n v="12"/>
    <n v="12"/>
    <n v="0"/>
    <n v="0"/>
    <n v="12"/>
    <n v="12"/>
  </r>
  <r>
    <m/>
    <m/>
    <x v="2211"/>
    <x v="2196"/>
    <n v="5"/>
    <n v="5"/>
    <n v="0"/>
    <n v="0"/>
    <n v="5"/>
    <n v="5"/>
  </r>
  <r>
    <m/>
    <m/>
    <x v="2212"/>
    <x v="2197"/>
    <n v="0"/>
    <n v="0"/>
    <n v="2"/>
    <n v="2"/>
    <n v="2"/>
    <n v="2"/>
  </r>
  <r>
    <m/>
    <m/>
    <x v="2213"/>
    <x v="2198"/>
    <n v="0"/>
    <n v="0"/>
    <n v="1"/>
    <n v="1"/>
    <n v="1"/>
    <n v="1"/>
  </r>
  <r>
    <m/>
    <m/>
    <x v="0"/>
    <x v="0"/>
    <m/>
    <m/>
    <m/>
    <m/>
    <m/>
    <m/>
  </r>
  <r>
    <m/>
    <s v="Број пацијената"/>
    <x v="0"/>
    <x v="0"/>
    <n v="237"/>
    <n v="237"/>
    <n v="7746"/>
    <n v="7746"/>
    <n v="7983"/>
    <n v="7983"/>
  </r>
  <r>
    <m/>
    <s v="Број прегледаних узорака"/>
    <x v="0"/>
    <x v="0"/>
    <m/>
    <m/>
    <m/>
    <m/>
    <m/>
    <m/>
  </r>
  <r>
    <m/>
    <s v="СЛУЖБА ЅА СНАБДЕВАЊЕ КРВЉУ И КРВНИМ ДЕРИВАТИМА УКУПНО"/>
    <x v="0"/>
    <x v="0"/>
    <n v="1572"/>
    <n v="1572"/>
    <n v="96965"/>
    <n v="96965"/>
    <n v="98537"/>
    <n v="98537"/>
  </r>
  <r>
    <m/>
    <m/>
    <x v="0"/>
    <x v="0"/>
    <m/>
    <m/>
    <m/>
    <m/>
    <m/>
    <m/>
  </r>
  <r>
    <m/>
    <m/>
    <x v="2214"/>
    <x v="2199"/>
    <n v="0"/>
    <n v="0"/>
    <n v="5428"/>
    <n v="5428"/>
    <n v="5428"/>
    <n v="5428"/>
  </r>
  <r>
    <m/>
    <m/>
    <x v="2215"/>
    <x v="2200"/>
    <n v="0"/>
    <n v="0"/>
    <n v="391"/>
    <n v="391"/>
    <n v="391"/>
    <n v="391"/>
  </r>
  <r>
    <m/>
    <m/>
    <x v="2216"/>
    <x v="2201"/>
    <n v="0"/>
    <n v="0"/>
    <n v="12"/>
    <n v="12"/>
    <n v="12"/>
    <n v="12"/>
  </r>
  <r>
    <m/>
    <m/>
    <x v="2217"/>
    <x v="2202"/>
    <n v="0"/>
    <n v="0"/>
    <n v="33"/>
    <n v="33"/>
    <n v="33"/>
    <n v="33"/>
  </r>
  <r>
    <m/>
    <m/>
    <x v="2218"/>
    <x v="2203"/>
    <n v="0"/>
    <n v="0"/>
    <n v="8589"/>
    <n v="8589"/>
    <n v="8589"/>
    <n v="8589"/>
  </r>
  <r>
    <m/>
    <m/>
    <x v="2219"/>
    <x v="2204"/>
    <n v="359"/>
    <n v="359"/>
    <n v="16490"/>
    <n v="16490"/>
    <n v="16849"/>
    <n v="16849"/>
  </r>
  <r>
    <m/>
    <m/>
    <x v="2220"/>
    <x v="2205"/>
    <n v="359"/>
    <n v="359"/>
    <n v="16495"/>
    <n v="16495"/>
    <n v="16854"/>
    <n v="16854"/>
  </r>
  <r>
    <m/>
    <m/>
    <x v="2221"/>
    <x v="2206"/>
    <n v="0"/>
    <n v="0"/>
    <n v="268"/>
    <n v="268"/>
    <n v="268"/>
    <n v="268"/>
  </r>
  <r>
    <m/>
    <m/>
    <x v="2222"/>
    <x v="2207"/>
    <n v="4"/>
    <n v="4"/>
    <n v="13503"/>
    <n v="13503"/>
    <n v="13507"/>
    <n v="13507"/>
  </r>
  <r>
    <m/>
    <m/>
    <x v="2223"/>
    <x v="2208"/>
    <n v="0"/>
    <n v="0"/>
    <n v="5"/>
    <n v="5"/>
    <n v="5"/>
    <n v="5"/>
  </r>
  <r>
    <m/>
    <m/>
    <x v="2224"/>
    <x v="2209"/>
    <n v="297"/>
    <n v="297"/>
    <n v="7352"/>
    <n v="7352"/>
    <n v="7649"/>
    <n v="7649"/>
  </r>
  <r>
    <m/>
    <m/>
    <x v="2225"/>
    <x v="2210"/>
    <n v="4"/>
    <n v="4"/>
    <n v="984"/>
    <n v="984"/>
    <n v="988"/>
    <n v="988"/>
  </r>
  <r>
    <m/>
    <m/>
    <x v="2226"/>
    <x v="2211"/>
    <n v="5"/>
    <n v="5"/>
    <n v="51"/>
    <n v="51"/>
    <n v="56"/>
    <n v="56"/>
  </r>
  <r>
    <m/>
    <m/>
    <x v="2227"/>
    <x v="2212"/>
    <n v="0"/>
    <n v="0"/>
    <n v="49"/>
    <n v="49"/>
    <n v="49"/>
    <n v="49"/>
  </r>
  <r>
    <m/>
    <m/>
    <x v="2228"/>
    <x v="2213"/>
    <n v="313"/>
    <n v="313"/>
    <n v="7390"/>
    <n v="7390"/>
    <n v="7703"/>
    <n v="7703"/>
  </r>
  <r>
    <m/>
    <m/>
    <x v="2229"/>
    <x v="2214"/>
    <n v="8"/>
    <n v="8"/>
    <n v="7098"/>
    <n v="7098"/>
    <n v="7106"/>
    <n v="7106"/>
  </r>
  <r>
    <m/>
    <m/>
    <x v="2230"/>
    <x v="2215"/>
    <n v="297"/>
    <n v="297"/>
    <n v="7349"/>
    <n v="7349"/>
    <n v="7646"/>
    <n v="7646"/>
  </r>
  <r>
    <m/>
    <m/>
    <x v="2231"/>
    <x v="2216"/>
    <n v="0"/>
    <n v="0"/>
    <n v="7"/>
    <n v="7"/>
    <n v="7"/>
    <n v="7"/>
  </r>
  <r>
    <m/>
    <m/>
    <x v="2232"/>
    <x v="2217"/>
    <n v="0"/>
    <n v="0"/>
    <n v="109"/>
    <n v="109"/>
    <n v="109"/>
    <n v="109"/>
  </r>
  <r>
    <m/>
    <m/>
    <x v="2233"/>
    <x v="2218"/>
    <n v="0"/>
    <n v="0"/>
    <n v="20"/>
    <n v="20"/>
    <n v="20"/>
    <n v="20"/>
  </r>
  <r>
    <m/>
    <m/>
    <x v="2234"/>
    <x v="2219"/>
    <n v="0"/>
    <n v="0"/>
    <n v="14"/>
    <n v="14"/>
    <n v="14"/>
    <n v="14"/>
  </r>
  <r>
    <m/>
    <m/>
    <x v="2235"/>
    <x v="2220"/>
    <n v="0"/>
    <n v="0"/>
    <n v="7"/>
    <n v="7"/>
    <n v="7"/>
    <n v="7"/>
  </r>
  <r>
    <m/>
    <m/>
    <x v="2236"/>
    <x v="2221"/>
    <n v="0"/>
    <n v="0"/>
    <n v="16"/>
    <n v="16"/>
    <n v="16"/>
    <n v="16"/>
  </r>
  <r>
    <m/>
    <m/>
    <x v="2237"/>
    <x v="2222"/>
    <n v="0"/>
    <n v="0"/>
    <n v="12"/>
    <n v="12"/>
    <n v="12"/>
    <n v="12"/>
  </r>
  <r>
    <m/>
    <m/>
    <x v="2238"/>
    <x v="2223"/>
    <n v="4"/>
    <n v="4"/>
    <n v="122"/>
    <n v="122"/>
    <n v="126"/>
    <n v="126"/>
  </r>
  <r>
    <m/>
    <m/>
    <x v="2239"/>
    <x v="2223"/>
    <n v="2"/>
    <n v="2"/>
    <n v="28"/>
    <n v="28"/>
    <n v="30"/>
    <n v="30"/>
  </r>
  <r>
    <m/>
    <m/>
    <x v="2240"/>
    <x v="2224"/>
    <n v="0"/>
    <n v="0"/>
    <n v="69"/>
    <n v="69"/>
    <n v="69"/>
    <n v="69"/>
  </r>
  <r>
    <m/>
    <m/>
    <x v="2241"/>
    <x v="2225"/>
    <n v="0"/>
    <n v="0"/>
    <n v="30"/>
    <n v="30"/>
    <n v="30"/>
    <n v="30"/>
  </r>
  <r>
    <m/>
    <m/>
    <x v="2242"/>
    <x v="2226"/>
    <n v="40"/>
    <n v="40"/>
    <n v="1368"/>
    <n v="1368"/>
    <n v="1408"/>
    <n v="1408"/>
  </r>
  <r>
    <m/>
    <m/>
    <x v="2243"/>
    <x v="2227"/>
    <n v="0"/>
    <n v="0"/>
    <n v="132"/>
    <n v="132"/>
    <n v="132"/>
    <n v="132"/>
  </r>
  <r>
    <m/>
    <m/>
    <x v="2244"/>
    <x v="2228"/>
    <n v="333"/>
    <n v="333"/>
    <n v="8406"/>
    <n v="8406"/>
    <n v="8739"/>
    <n v="8739"/>
  </r>
  <r>
    <m/>
    <m/>
    <x v="2245"/>
    <x v="2229"/>
    <n v="7"/>
    <n v="7"/>
    <n v="1221"/>
    <n v="1221"/>
    <n v="1228"/>
    <n v="1228"/>
  </r>
  <r>
    <m/>
    <m/>
    <x v="2246"/>
    <x v="2230"/>
    <n v="1"/>
    <n v="1"/>
    <n v="745"/>
    <n v="745"/>
    <n v="746"/>
    <n v="746"/>
  </r>
  <r>
    <m/>
    <m/>
    <x v="2247"/>
    <x v="2231"/>
    <n v="72"/>
    <n v="72"/>
    <n v="2111"/>
    <n v="2111"/>
    <n v="2183"/>
    <n v="2183"/>
  </r>
  <r>
    <m/>
    <m/>
    <x v="2248"/>
    <x v="2232"/>
    <n v="0"/>
    <n v="0"/>
    <n v="21"/>
    <n v="21"/>
    <n v="21"/>
    <n v="21"/>
  </r>
  <r>
    <m/>
    <m/>
    <x v="2249"/>
    <x v="2233"/>
    <n v="1"/>
    <n v="1"/>
    <n v="62"/>
    <n v="62"/>
    <n v="63"/>
    <n v="63"/>
  </r>
  <r>
    <m/>
    <m/>
    <x v="2250"/>
    <x v="2234"/>
    <n v="9"/>
    <n v="9"/>
    <n v="249"/>
    <n v="249"/>
    <n v="258"/>
    <n v="258"/>
  </r>
  <r>
    <m/>
    <m/>
    <x v="2251"/>
    <x v="2235"/>
    <n v="3"/>
    <n v="3"/>
    <n v="4"/>
    <n v="4"/>
    <n v="7"/>
    <n v="7"/>
  </r>
  <r>
    <m/>
    <m/>
    <x v="2252"/>
    <x v="2236"/>
    <n v="2"/>
    <n v="2"/>
    <n v="90"/>
    <n v="90"/>
    <n v="92"/>
    <n v="92"/>
  </r>
  <r>
    <m/>
    <m/>
    <x v="2253"/>
    <x v="2237"/>
    <n v="17"/>
    <n v="17"/>
    <n v="93"/>
    <n v="93"/>
    <n v="110"/>
    <n v="110"/>
  </r>
  <r>
    <m/>
    <m/>
    <x v="2254"/>
    <x v="2238"/>
    <n v="17"/>
    <n v="17"/>
    <n v="91"/>
    <n v="91"/>
    <n v="108"/>
    <n v="108"/>
  </r>
  <r>
    <m/>
    <m/>
    <x v="2255"/>
    <x v="2239"/>
    <n v="17"/>
    <n v="17"/>
    <n v="133"/>
    <n v="133"/>
    <n v="150"/>
    <n v="150"/>
  </r>
  <r>
    <m/>
    <m/>
    <x v="2256"/>
    <x v="2240"/>
    <n v="41"/>
    <n v="41"/>
    <n v="7978"/>
    <n v="7978"/>
    <n v="8019"/>
    <n v="8019"/>
  </r>
  <r>
    <m/>
    <m/>
    <x v="2257"/>
    <x v="2241"/>
    <n v="41"/>
    <n v="41"/>
    <n v="8018"/>
    <n v="8018"/>
    <n v="8059"/>
    <n v="8059"/>
  </r>
  <r>
    <m/>
    <m/>
    <x v="2258"/>
    <x v="2242"/>
    <n v="18"/>
    <n v="18"/>
    <n v="92"/>
    <n v="92"/>
    <n v="110"/>
    <n v="110"/>
  </r>
  <r>
    <m/>
    <m/>
    <x v="2259"/>
    <x v="2243"/>
    <n v="0"/>
    <n v="0"/>
    <n v="9"/>
    <n v="9"/>
    <n v="9"/>
    <n v="9"/>
  </r>
  <r>
    <m/>
    <m/>
    <x v="2260"/>
    <x v="2243"/>
    <n v="0"/>
    <n v="0"/>
    <n v="9"/>
    <n v="9"/>
    <n v="9"/>
    <n v="9"/>
  </r>
  <r>
    <m/>
    <m/>
    <x v="2261"/>
    <x v="2244"/>
    <n v="0"/>
    <n v="0"/>
    <n v="13"/>
    <n v="13"/>
    <n v="13"/>
    <n v="13"/>
  </r>
  <r>
    <m/>
    <m/>
    <x v="2262"/>
    <x v="2245"/>
    <n v="0"/>
    <n v="0"/>
    <n v="17"/>
    <n v="17"/>
    <n v="17"/>
    <n v="17"/>
  </r>
  <r>
    <m/>
    <m/>
    <x v="2263"/>
    <x v="2246"/>
    <n v="0"/>
    <n v="0"/>
    <n v="6850"/>
    <n v="6850"/>
    <n v="6850"/>
    <n v="6850"/>
  </r>
  <r>
    <m/>
    <m/>
    <x v="2264"/>
    <x v="2247"/>
    <n v="5"/>
    <n v="5"/>
    <n v="77"/>
    <n v="77"/>
    <n v="82"/>
    <n v="82"/>
  </r>
  <r>
    <m/>
    <m/>
    <x v="2265"/>
    <x v="2248"/>
    <n v="9"/>
    <n v="9"/>
    <n v="229"/>
    <n v="229"/>
    <n v="238"/>
    <n v="238"/>
  </r>
  <r>
    <m/>
    <m/>
    <x v="2266"/>
    <x v="2249"/>
    <n v="0"/>
    <n v="0"/>
    <n v="2"/>
    <n v="2"/>
    <n v="2"/>
    <n v="2"/>
  </r>
  <r>
    <m/>
    <m/>
    <x v="2267"/>
    <x v="2250"/>
    <n v="0"/>
    <n v="0"/>
    <n v="5"/>
    <n v="5"/>
    <n v="5"/>
    <n v="5"/>
  </r>
  <r>
    <m/>
    <m/>
    <x v="2268"/>
    <x v="2251"/>
    <n v="5"/>
    <n v="5"/>
    <n v="4"/>
    <n v="4"/>
    <n v="9"/>
    <n v="9"/>
  </r>
  <r>
    <m/>
    <s v="Број пацијената"/>
    <x v="0"/>
    <x v="0"/>
    <n v="857"/>
    <n v="857"/>
    <n v="253"/>
    <n v="253"/>
    <n v="1110"/>
    <n v="1110"/>
  </r>
  <r>
    <m/>
    <s v="Број прегледаних узорака"/>
    <x v="0"/>
    <x v="0"/>
    <m/>
    <m/>
    <m/>
    <m/>
    <m/>
    <m/>
  </r>
  <r>
    <m/>
    <s v="Д. ЦИТОГЕНЕТСКА ЛАБОРАТОРИЈА АНАЛИЗЕ  - ЛАБОРАТОРИЈА ЗА ХУМАНУ ГЕНЕТИКУ И ПРЕНАТАЛНУ ДИЈАГНОСТИКУ УКУПНО"/>
    <x v="0"/>
    <x v="0"/>
    <n v="3779"/>
    <n v="3779"/>
    <n v="1333"/>
    <n v="1333"/>
    <n v="5112"/>
    <n v="5112"/>
  </r>
  <r>
    <m/>
    <m/>
    <x v="2269"/>
    <x v="2252"/>
    <n v="103"/>
    <n v="103"/>
    <n v="1"/>
    <n v="1"/>
    <n v="104"/>
    <n v="104"/>
  </r>
  <r>
    <m/>
    <m/>
    <x v="2270"/>
    <x v="2253"/>
    <n v="5"/>
    <n v="5"/>
    <n v="174"/>
    <n v="174"/>
    <n v="179"/>
    <n v="179"/>
  </r>
  <r>
    <m/>
    <m/>
    <x v="2207"/>
    <x v="2192"/>
    <n v="0"/>
    <n v="0"/>
    <n v="6"/>
    <n v="6"/>
    <n v="6"/>
    <n v="6"/>
  </r>
  <r>
    <m/>
    <m/>
    <x v="2271"/>
    <x v="2254"/>
    <n v="0"/>
    <n v="0"/>
    <n v="19"/>
    <n v="19"/>
    <n v="19"/>
    <n v="19"/>
  </r>
  <r>
    <m/>
    <m/>
    <x v="2272"/>
    <x v="2255"/>
    <n v="108"/>
    <n v="108"/>
    <n v="200"/>
    <n v="200"/>
    <n v="308"/>
    <n v="308"/>
  </r>
  <r>
    <m/>
    <m/>
    <x v="2273"/>
    <x v="2256"/>
    <n v="444"/>
    <n v="444"/>
    <n v="53"/>
    <n v="53"/>
    <n v="497"/>
    <n v="497"/>
  </r>
  <r>
    <m/>
    <m/>
    <x v="2274"/>
    <x v="2257"/>
    <n v="1534"/>
    <n v="1534"/>
    <n v="168"/>
    <n v="168"/>
    <n v="1702"/>
    <n v="1702"/>
  </r>
  <r>
    <m/>
    <m/>
    <x v="2275"/>
    <x v="2258"/>
    <n v="34"/>
    <n v="34"/>
    <n v="8"/>
    <n v="8"/>
    <n v="42"/>
    <n v="42"/>
  </r>
  <r>
    <m/>
    <m/>
    <x v="2276"/>
    <x v="2259"/>
    <n v="653"/>
    <n v="653"/>
    <n v="64"/>
    <n v="64"/>
    <n v="717"/>
    <n v="717"/>
  </r>
  <r>
    <m/>
    <m/>
    <x v="2277"/>
    <x v="2260"/>
    <n v="890"/>
    <n v="890"/>
    <n v="264"/>
    <n v="264"/>
    <n v="1154"/>
    <n v="1154"/>
  </r>
  <r>
    <m/>
    <m/>
    <x v="2278"/>
    <x v="2261"/>
    <n v="4"/>
    <n v="4"/>
    <n v="188"/>
    <n v="188"/>
    <n v="192"/>
    <n v="192"/>
  </r>
  <r>
    <m/>
    <m/>
    <x v="2279"/>
    <x v="2262"/>
    <n v="2"/>
    <n v="2"/>
    <n v="94"/>
    <n v="94"/>
    <n v="96"/>
    <n v="96"/>
  </r>
  <r>
    <m/>
    <m/>
    <x v="2280"/>
    <x v="2263"/>
    <n v="2"/>
    <n v="2"/>
    <n v="94"/>
    <n v="94"/>
    <n v="96"/>
    <n v="96"/>
  </r>
  <r>
    <m/>
    <m/>
    <x v="0"/>
    <x v="0"/>
    <m/>
    <m/>
    <m/>
    <m/>
    <m/>
    <m/>
  </r>
  <r>
    <m/>
    <m/>
    <x v="0"/>
    <x v="0"/>
    <m/>
    <m/>
    <m/>
    <m/>
    <m/>
    <m/>
  </r>
  <r>
    <m/>
    <s v="Дијализе"/>
    <x v="0"/>
    <x v="0"/>
    <m/>
    <m/>
    <m/>
    <m/>
    <m/>
    <m/>
  </r>
  <r>
    <m/>
    <s v="Укупно"/>
    <x v="0"/>
    <x v="0"/>
    <m/>
    <m/>
    <m/>
    <m/>
    <m/>
    <m/>
  </r>
  <r>
    <m/>
    <s v="Број апарата"/>
    <x v="0"/>
    <x v="0"/>
    <n v="44"/>
    <m/>
    <m/>
    <m/>
    <m/>
    <m/>
  </r>
  <r>
    <m/>
    <s v="Број лица на акутној хемодијализи"/>
    <x v="0"/>
    <x v="0"/>
    <n v="338"/>
    <m/>
    <m/>
    <m/>
    <m/>
    <m/>
  </r>
  <r>
    <m/>
    <s v="Број лица на хроничној хемодијализи"/>
    <x v="0"/>
    <x v="0"/>
    <n v="179"/>
    <m/>
    <m/>
    <m/>
    <m/>
    <m/>
  </r>
  <r>
    <m/>
    <s v="1. ХЕМОДИЈАЛИЗА УКУПНО"/>
    <x v="0"/>
    <x v="0"/>
    <m/>
    <m/>
    <n v="58894"/>
    <n v="58894"/>
    <n v="58894"/>
    <n v="58894"/>
  </r>
  <r>
    <m/>
    <m/>
    <x v="2281"/>
    <x v="2264"/>
    <m/>
    <m/>
    <n v="29460"/>
    <n v="29460"/>
    <n v="29460"/>
    <n v="29460"/>
  </r>
  <r>
    <m/>
    <m/>
    <x v="2282"/>
    <x v="2265"/>
    <m/>
    <m/>
    <n v="11611"/>
    <n v="11611"/>
    <n v="11611"/>
    <n v="11611"/>
  </r>
  <r>
    <m/>
    <s v="2. ПЕРИТОНЕАЛНА ДИЈАЛИЗА УКУПНО"/>
    <x v="0"/>
    <x v="0"/>
    <m/>
    <m/>
    <m/>
    <m/>
    <m/>
    <m/>
  </r>
  <r>
    <m/>
    <m/>
    <x v="2283"/>
    <x v="2266"/>
    <m/>
    <m/>
    <n v="17803"/>
    <n v="17803"/>
    <n v="17803"/>
    <n v="17803"/>
  </r>
  <r>
    <m/>
    <m/>
    <x v="2284"/>
    <x v="2267"/>
    <m/>
    <m/>
    <n v="0"/>
    <n v="0"/>
    <n v="0"/>
    <n v="0"/>
  </r>
  <r>
    <m/>
    <s v="3. КОНТИНУИРАНИ ПОСТУПЦИ ЗАМЕНЕ БУБРЕЖНЕ ФУНКЦИЈЕ (CRRT) И ПЛАЗМАФЕРЕЗА"/>
    <x v="0"/>
    <x v="0"/>
    <m/>
    <m/>
    <m/>
    <m/>
    <m/>
    <m/>
  </r>
  <r>
    <m/>
    <m/>
    <x v="2285"/>
    <x v="2268"/>
    <m/>
    <m/>
    <n v="20"/>
    <n v="20"/>
    <n v="20"/>
    <n v="20"/>
  </r>
  <r>
    <m/>
    <m/>
    <x v="0"/>
    <x v="0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itemPrintTitles="1" createdVersion="6" indent="0" compact="0" compactData="0" multipleFieldFilters="0">
  <location ref="A6:D2293" firstHeaderRow="1" firstDataRow="2" firstDataCol="2"/>
  <pivotFields count="10">
    <pivotField compact="0" outline="0" showAll="0" defaultSubtotal="0"/>
    <pivotField compact="0" outline="0" showAll="0" defaultSubtotal="0"/>
    <pivotField axis="axisRow" compact="0" outline="0" showAll="0" sortType="ascending" defaultSubtotal="0">
      <items count="2415">
        <item m="1" x="2317"/>
        <item m="1" x="2355"/>
        <item m="1" x="2399"/>
        <item m="1" x="2407"/>
        <item m="1" x="2409"/>
        <item m="1" x="2293"/>
        <item m="1" x="2410"/>
        <item m="1" x="2294"/>
        <item m="1" x="2330"/>
        <item m="1" x="2334"/>
        <item m="1" x="2331"/>
        <item m="1" x="2351"/>
        <item m="1" x="2357"/>
        <item m="1" x="2392"/>
        <item x="1128"/>
        <item x="941"/>
        <item m="1" x="2412"/>
        <item m="1" x="2390"/>
        <item x="904"/>
        <item m="1" x="2389"/>
        <item x="1347"/>
        <item x="1348"/>
        <item m="1" x="2396"/>
        <item x="1349"/>
        <item x="1350"/>
        <item x="905"/>
        <item m="1" x="2400"/>
        <item x="1461"/>
        <item m="1" x="2403"/>
        <item m="1" x="2405"/>
        <item x="1462"/>
        <item x="906"/>
        <item x="1789"/>
        <item x="1790"/>
        <item x="1837"/>
        <item x="1838"/>
        <item m="1" x="2288"/>
        <item m="1" x="2289"/>
        <item m="1" x="2291"/>
        <item m="1" x="2292"/>
        <item x="1839"/>
        <item x="1840"/>
        <item x="1791"/>
        <item x="1792"/>
        <item x="1841"/>
        <item x="1842"/>
        <item x="1793"/>
        <item x="1794"/>
        <item x="1843"/>
        <item x="1844"/>
        <item m="1" x="2295"/>
        <item m="1" x="2296"/>
        <item m="1" x="2297"/>
        <item m="1" x="2298"/>
        <item m="1" x="2299"/>
        <item m="1" x="2300"/>
        <item m="1" x="2301"/>
        <item m="1" x="2303"/>
        <item m="1" x="2305"/>
        <item m="1" x="2306"/>
        <item m="1" x="2307"/>
        <item m="1" x="2308"/>
        <item m="1" x="2309"/>
        <item m="1" x="2310"/>
        <item m="1" x="2311"/>
        <item m="1" x="2312"/>
        <item m="1" x="2313"/>
        <item m="1" x="2314"/>
        <item x="1795"/>
        <item x="1796"/>
        <item x="1845"/>
        <item x="1846"/>
        <item x="1797"/>
        <item x="1798"/>
        <item x="1847"/>
        <item x="1848"/>
        <item x="1799"/>
        <item x="1800"/>
        <item x="1849"/>
        <item x="1850"/>
        <item x="1801"/>
        <item x="1802"/>
        <item x="1851"/>
        <item x="1852"/>
        <item x="1803"/>
        <item x="1804"/>
        <item x="1853"/>
        <item x="1854"/>
        <item m="1" x="2318"/>
        <item m="1" x="2319"/>
        <item m="1" x="2320"/>
        <item m="1" x="2321"/>
        <item m="1" x="2322"/>
        <item m="1" x="2323"/>
        <item m="1" x="2324"/>
        <item m="1" x="2326"/>
        <item m="1" x="2328"/>
        <item m="1" x="2329"/>
        <item x="1805"/>
        <item x="1806"/>
        <item x="1855"/>
        <item x="1856"/>
        <item x="1857"/>
        <item x="1858"/>
        <item x="1807"/>
        <item x="1808"/>
        <item x="1859"/>
        <item x="1860"/>
        <item x="1861"/>
        <item x="1862"/>
        <item x="1863"/>
        <item x="1864"/>
        <item x="1809"/>
        <item x="1810"/>
        <item x="1865"/>
        <item x="1866"/>
        <item x="1811"/>
        <item x="1812"/>
        <item x="1867"/>
        <item x="1868"/>
        <item x="1869"/>
        <item x="1870"/>
        <item x="1813"/>
        <item x="1814"/>
        <item x="1871"/>
        <item x="1872"/>
        <item x="1873"/>
        <item x="1874"/>
        <item x="1875"/>
        <item x="1876"/>
        <item m="1" x="2335"/>
        <item m="1" x="2336"/>
        <item x="1815"/>
        <item x="1816"/>
        <item m="1" x="2339"/>
        <item m="1" x="2340"/>
        <item m="1" x="2341"/>
        <item m="1" x="2342"/>
        <item m="1" x="2343"/>
        <item m="1" x="2344"/>
        <item x="1817"/>
        <item x="1818"/>
        <item m="1" x="2345"/>
        <item m="1" x="2346"/>
        <item x="1819"/>
        <item x="1820"/>
        <item x="1877"/>
        <item x="1878"/>
        <item x="1821"/>
        <item x="1822"/>
        <item m="1" x="2348"/>
        <item m="1" x="2349"/>
        <item x="1823"/>
        <item x="1824"/>
        <item m="1" x="2352"/>
        <item m="1" x="2353"/>
        <item x="1825"/>
        <item x="1826"/>
        <item m="1" x="2354"/>
        <item m="1" x="2356"/>
        <item x="1827"/>
        <item x="1828"/>
        <item m="1" x="2358"/>
        <item m="1" x="2359"/>
        <item x="1829"/>
        <item x="1830"/>
        <item m="1" x="2361"/>
        <item m="1" x="2362"/>
        <item x="1831"/>
        <item x="1832"/>
        <item m="1" x="2363"/>
        <item m="1" x="2364"/>
        <item x="1833"/>
        <item x="1834"/>
        <item x="1879"/>
        <item x="1880"/>
        <item x="1835"/>
        <item x="1836"/>
        <item m="1" x="2367"/>
        <item m="1" x="2368"/>
        <item m="1" x="2369"/>
        <item m="1" x="2370"/>
        <item m="1" x="2371"/>
        <item m="1" x="2372"/>
        <item m="1" x="2374"/>
        <item m="1" x="2375"/>
        <item m="1" x="2376"/>
        <item m="1" x="2377"/>
        <item m="1" x="2378"/>
        <item m="1" x="2379"/>
        <item m="1" x="2380"/>
        <item m="1" x="2382"/>
        <item m="1" x="2383"/>
        <item m="1" x="2384"/>
        <item x="1881"/>
        <item x="1882"/>
        <item x="677"/>
        <item x="1710"/>
        <item x="1709"/>
        <item x="1712"/>
        <item x="1677"/>
        <item x="1714"/>
        <item x="1715"/>
        <item x="1717"/>
        <item x="1719"/>
        <item x="1720"/>
        <item x="1688"/>
        <item x="1689"/>
        <item x="1722"/>
        <item x="1692"/>
        <item x="1725"/>
        <item x="1726"/>
        <item x="1724"/>
        <item x="1694"/>
        <item x="1696"/>
        <item x="1697"/>
        <item x="1731"/>
        <item x="1733"/>
        <item x="1734"/>
        <item x="1735"/>
        <item x="1736"/>
        <item x="1737"/>
        <item x="1745"/>
        <item x="1746"/>
        <item x="1748"/>
        <item x="1749"/>
        <item x="1750"/>
        <item x="1751"/>
        <item x="1753"/>
        <item x="1754"/>
        <item x="1756"/>
        <item x="1757"/>
        <item x="1612"/>
        <item x="1603"/>
        <item x="1600"/>
        <item x="1621"/>
        <item x="1597"/>
        <item x="1594"/>
        <item x="1591"/>
        <item x="1588"/>
        <item x="1585"/>
        <item x="1624"/>
        <item x="1582"/>
        <item x="1573"/>
        <item x="1650"/>
        <item x="1516"/>
        <item x="1570"/>
        <item x="1567"/>
        <item x="1658"/>
        <item x="1564"/>
        <item x="1561"/>
        <item x="1558"/>
        <item x="1555"/>
        <item x="1647"/>
        <item x="1552"/>
        <item x="1661"/>
        <item x="1549"/>
        <item x="1546"/>
        <item x="1543"/>
        <item x="1537"/>
        <item x="1641"/>
        <item x="1627"/>
        <item x="1654"/>
        <item x="1528"/>
        <item x="1637"/>
        <item x="1630"/>
        <item x="1525"/>
        <item x="1644"/>
        <item x="1522"/>
        <item x="1615"/>
        <item x="1519"/>
        <item x="1618"/>
        <item x="1634"/>
        <item x="1763"/>
        <item x="1764"/>
        <item x="1777"/>
        <item x="1778"/>
        <item x="1765"/>
        <item x="1766"/>
        <item x="1779"/>
        <item x="1780"/>
        <item x="1767"/>
        <item x="1768"/>
        <item x="1781"/>
        <item x="1782"/>
        <item m="1" x="2387"/>
        <item m="1" x="2373"/>
        <item m="1" x="2360"/>
        <item m="1" x="2347"/>
        <item m="1" x="2381"/>
        <item m="1" x="2365"/>
        <item m="1" x="2350"/>
        <item m="1" x="2338"/>
        <item m="1" x="2333"/>
        <item m="1" x="2327"/>
        <item m="1" x="2316"/>
        <item m="1" x="2304"/>
        <item m="1" x="2402"/>
        <item m="1" x="2398"/>
        <item m="1" x="2395"/>
        <item m="1" x="2393"/>
        <item x="1769"/>
        <item x="1770"/>
        <item m="1" x="2385"/>
        <item m="1" x="2366"/>
        <item x="1771"/>
        <item x="1772"/>
        <item x="1783"/>
        <item x="1784"/>
        <item x="1773"/>
        <item x="1774"/>
        <item x="1785"/>
        <item x="1786"/>
        <item m="1" x="2394"/>
        <item m="1" x="2391"/>
        <item m="1" x="2388"/>
        <item m="1" x="2386"/>
        <item x="1775"/>
        <item x="1776"/>
        <item x="1787"/>
        <item x="1788"/>
        <item m="1" x="2286"/>
        <item m="1" x="2413"/>
        <item m="1" x="2411"/>
        <item m="1" x="2408"/>
        <item m="1" x="2406"/>
        <item m="1" x="2404"/>
        <item m="1" x="2401"/>
        <item m="1" x="2397"/>
        <item m="1" x="2337"/>
        <item m="1" x="2332"/>
        <item m="1" x="2325"/>
        <item m="1" x="2315"/>
        <item m="1" x="2302"/>
        <item m="1" x="2290"/>
        <item m="1" x="2287"/>
        <item m="1" x="2414"/>
        <item x="1"/>
        <item x="2"/>
        <item x="3"/>
        <item x="4"/>
        <item x="5"/>
        <item x="6"/>
        <item x="7"/>
        <item x="1254"/>
        <item x="1129"/>
        <item x="1053"/>
        <item x="962"/>
        <item x="1253"/>
        <item x="1130"/>
        <item x="19"/>
        <item x="20"/>
        <item x="474"/>
        <item x="622"/>
        <item x="963"/>
        <item x="1409"/>
        <item x="1255"/>
        <item x="1343"/>
        <item x="1057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831"/>
        <item x="885"/>
        <item x="832"/>
        <item x="833"/>
        <item x="834"/>
        <item x="835"/>
        <item x="836"/>
        <item x="837"/>
        <item x="838"/>
        <item x="839"/>
        <item x="840"/>
        <item x="1351"/>
        <item x="1131"/>
        <item x="1352"/>
        <item x="9"/>
        <item x="10"/>
        <item x="11"/>
        <item x="12"/>
        <item x="841"/>
        <item x="842"/>
        <item x="843"/>
        <item x="844"/>
        <item x="845"/>
        <item x="846"/>
        <item x="847"/>
        <item x="848"/>
        <item x="849"/>
        <item x="1056"/>
        <item x="1058"/>
        <item x="1059"/>
        <item x="1060"/>
        <item x="1124"/>
        <item x="1132"/>
        <item x="1133"/>
        <item x="1134"/>
        <item x="1135"/>
        <item x="1136"/>
        <item x="1137"/>
        <item x="1138"/>
        <item x="1139"/>
        <item x="850"/>
        <item x="851"/>
        <item x="1140"/>
        <item x="907"/>
        <item x="908"/>
        <item x="909"/>
        <item x="910"/>
        <item x="911"/>
        <item x="912"/>
        <item x="913"/>
        <item x="752"/>
        <item x="753"/>
        <item x="623"/>
        <item x="886"/>
        <item x="624"/>
        <item x="1361"/>
        <item x="754"/>
        <item x="755"/>
        <item x="756"/>
        <item x="757"/>
        <item x="758"/>
        <item x="759"/>
        <item x="760"/>
        <item x="693"/>
        <item x="1055"/>
        <item x="625"/>
        <item x="914"/>
        <item x="741"/>
        <item x="1256"/>
        <item x="942"/>
        <item x="2281"/>
        <item x="2282"/>
        <item x="2284"/>
        <item x="2283"/>
        <item x="626"/>
        <item x="21"/>
        <item x="22"/>
        <item x="23"/>
        <item x="1257"/>
        <item x="1325"/>
        <item x="1326"/>
        <item x="1327"/>
        <item x="1342"/>
        <item x="1328"/>
        <item x="1457"/>
        <item x="761"/>
        <item x="2214"/>
        <item x="2215"/>
        <item x="2216"/>
        <item x="2285"/>
        <item x="895"/>
        <item x="762"/>
        <item x="964"/>
        <item x="763"/>
        <item x="627"/>
        <item x="628"/>
        <item x="764"/>
        <item x="765"/>
        <item x="766"/>
        <item x="678"/>
        <item x="943"/>
        <item x="944"/>
        <item x="945"/>
        <item x="946"/>
        <item x="947"/>
        <item x="629"/>
        <item x="1321"/>
        <item x="558"/>
        <item x="1258"/>
        <item x="1259"/>
        <item x="559"/>
        <item x="560"/>
        <item x="561"/>
        <item x="562"/>
        <item x="1324"/>
        <item x="1260"/>
        <item x="563"/>
        <item x="1261"/>
        <item x="1262"/>
        <item x="1263"/>
        <item x="1264"/>
        <item x="1410"/>
        <item x="1460"/>
        <item x="767"/>
        <item x="768"/>
        <item x="769"/>
        <item x="676"/>
        <item x="770"/>
        <item x="1265"/>
        <item x="1141"/>
        <item x="679"/>
        <item x="15"/>
        <item x="16"/>
        <item x="17"/>
        <item x="18"/>
        <item x="1362"/>
        <item x="24"/>
        <item x="25"/>
        <item x="965"/>
        <item x="26"/>
        <item x="1142"/>
        <item x="1143"/>
        <item x="1061"/>
        <item x="1144"/>
        <item x="1145"/>
        <item x="630"/>
        <item x="966"/>
        <item x="948"/>
        <item x="1146"/>
        <item x="1062"/>
        <item x="1063"/>
        <item x="967"/>
        <item x="27"/>
        <item x="949"/>
        <item x="28"/>
        <item x="968"/>
        <item x="334"/>
        <item x="694"/>
        <item x="695"/>
        <item x="696"/>
        <item x="969"/>
        <item x="896"/>
        <item x="1147"/>
        <item x="475"/>
        <item x="1148"/>
        <item x="1149"/>
        <item x="1150"/>
        <item x="1151"/>
        <item x="29"/>
        <item x="897"/>
        <item x="898"/>
        <item x="30"/>
        <item x="282"/>
        <item x="283"/>
        <item x="284"/>
        <item x="542"/>
        <item x="950"/>
        <item x="951"/>
        <item x="952"/>
        <item x="255"/>
        <item x="953"/>
        <item x="954"/>
        <item x="955"/>
        <item x="970"/>
        <item x="1005"/>
        <item x="971"/>
        <item x="335"/>
        <item x="972"/>
        <item x="973"/>
        <item x="31"/>
        <item x="336"/>
        <item x="476"/>
        <item x="550"/>
        <item x="556"/>
        <item x="477"/>
        <item x="478"/>
        <item x="276"/>
        <item x="32"/>
        <item x="33"/>
        <item x="34"/>
        <item x="35"/>
        <item x="36"/>
        <item x="479"/>
        <item x="480"/>
        <item x="37"/>
        <item x="38"/>
        <item x="543"/>
        <item x="39"/>
        <item x="337"/>
        <item x="40"/>
        <item x="41"/>
        <item x="256"/>
        <item x="42"/>
        <item x="43"/>
        <item x="44"/>
        <item x="45"/>
        <item x="612"/>
        <item x="238"/>
        <item x="46"/>
        <item x="47"/>
        <item x="249"/>
        <item x="48"/>
        <item x="49"/>
        <item x="50"/>
        <item x="51"/>
        <item x="52"/>
        <item x="53"/>
        <item x="54"/>
        <item x="55"/>
        <item x="239"/>
        <item x="56"/>
        <item x="57"/>
        <item x="58"/>
        <item x="59"/>
        <item x="60"/>
        <item x="61"/>
        <item x="62"/>
        <item x="63"/>
        <item x="277"/>
        <item x="64"/>
        <item x="680"/>
        <item x="65"/>
        <item x="66"/>
        <item x="67"/>
        <item x="250"/>
        <item x="68"/>
        <item x="69"/>
        <item x="257"/>
        <item x="70"/>
        <item x="1497"/>
        <item x="263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697"/>
        <item x="725"/>
        <item x="723"/>
        <item x="698"/>
        <item x="699"/>
        <item x="700"/>
        <item x="701"/>
        <item x="726"/>
        <item x="702"/>
        <item x="703"/>
        <item x="704"/>
        <item x="705"/>
        <item x="706"/>
        <item x="707"/>
        <item x="708"/>
        <item x="709"/>
        <item x="83"/>
        <item x="710"/>
        <item x="711"/>
        <item x="712"/>
        <item x="84"/>
        <item x="85"/>
        <item x="86"/>
        <item x="87"/>
        <item x="88"/>
        <item x="403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232"/>
        <item x="112"/>
        <item x="113"/>
        <item x="114"/>
        <item x="115"/>
        <item x="116"/>
        <item x="117"/>
        <item x="118"/>
        <item x="338"/>
        <item x="119"/>
        <item x="339"/>
        <item x="251"/>
        <item x="340"/>
        <item x="713"/>
        <item x="974"/>
        <item x="120"/>
        <item x="546"/>
        <item x="547"/>
        <item x="481"/>
        <item x="121"/>
        <item x="551"/>
        <item x="975"/>
        <item x="122"/>
        <item x="976"/>
        <item x="977"/>
        <item x="978"/>
        <item x="979"/>
        <item x="980"/>
        <item x="273"/>
        <item x="285"/>
        <item x="123"/>
        <item x="124"/>
        <item x="482"/>
        <item x="125"/>
        <item x="126"/>
        <item x="127"/>
        <item x="1511"/>
        <item x="1512"/>
        <item x="1003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714"/>
        <item x="715"/>
        <item x="1513"/>
        <item x="716"/>
        <item x="717"/>
        <item x="722"/>
        <item x="148"/>
        <item x="981"/>
        <item x="718"/>
        <item x="149"/>
        <item x="150"/>
        <item x="151"/>
        <item x="152"/>
        <item x="153"/>
        <item x="154"/>
        <item x="681"/>
        <item x="982"/>
        <item x="155"/>
        <item x="400"/>
        <item x="983"/>
        <item x="156"/>
        <item x="157"/>
        <item x="158"/>
        <item x="159"/>
        <item x="160"/>
        <item x="161"/>
        <item x="270"/>
        <item x="162"/>
        <item x="240"/>
        <item x="229"/>
        <item x="163"/>
        <item x="164"/>
        <item x="165"/>
        <item x="243"/>
        <item x="166"/>
        <item x="167"/>
        <item x="168"/>
        <item x="169"/>
        <item x="244"/>
        <item x="170"/>
        <item x="264"/>
        <item x="23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401"/>
        <item x="274"/>
        <item x="183"/>
        <item x="234"/>
        <item x="260"/>
        <item x="265"/>
        <item x="266"/>
        <item x="267"/>
        <item x="235"/>
        <item x="184"/>
        <item x="245"/>
        <item x="185"/>
        <item x="246"/>
        <item x="186"/>
        <item x="187"/>
        <item x="188"/>
        <item x="189"/>
        <item x="190"/>
        <item x="247"/>
        <item x="191"/>
        <item x="192"/>
        <item x="193"/>
        <item x="194"/>
        <item x="195"/>
        <item x="252"/>
        <item x="196"/>
        <item x="197"/>
        <item x="198"/>
        <item x="771"/>
        <item x="199"/>
        <item x="1411"/>
        <item x="200"/>
        <item x="201"/>
        <item x="202"/>
        <item x="915"/>
        <item x="1498"/>
        <item x="1499"/>
        <item x="1500"/>
        <item x="1501"/>
        <item x="203"/>
        <item x="8"/>
        <item x="1266"/>
        <item x="1323"/>
        <item x="1267"/>
        <item x="1268"/>
        <item x="1269"/>
        <item x="1270"/>
        <item x="1271"/>
        <item x="1272"/>
        <item x="341"/>
        <item x="1273"/>
        <item x="271"/>
        <item x="564"/>
        <item x="565"/>
        <item x="566"/>
        <item x="567"/>
        <item x="398"/>
        <item x="233"/>
        <item x="342"/>
        <item x="568"/>
        <item x="569"/>
        <item x="1274"/>
        <item x="1275"/>
        <item x="1276"/>
        <item x="1277"/>
        <item x="570"/>
        <item x="571"/>
        <item x="1278"/>
        <item x="572"/>
        <item x="573"/>
        <item x="574"/>
        <item x="278"/>
        <item x="575"/>
        <item x="576"/>
        <item x="577"/>
        <item x="253"/>
        <item x="578"/>
        <item x="579"/>
        <item x="580"/>
        <item x="581"/>
        <item x="582"/>
        <item x="583"/>
        <item x="1279"/>
        <item x="1280"/>
        <item x="1281"/>
        <item x="1282"/>
        <item x="1283"/>
        <item x="584"/>
        <item x="585"/>
        <item x="586"/>
        <item x="587"/>
        <item x="588"/>
        <item x="589"/>
        <item x="590"/>
        <item x="621"/>
        <item x="591"/>
        <item x="616"/>
        <item x="592"/>
        <item x="593"/>
        <item x="594"/>
        <item x="613"/>
        <item x="595"/>
        <item x="615"/>
        <item x="596"/>
        <item x="597"/>
        <item x="241"/>
        <item x="598"/>
        <item x="599"/>
        <item x="600"/>
        <item x="601"/>
        <item x="602"/>
        <item x="618"/>
        <item x="619"/>
        <item x="603"/>
        <item x="1284"/>
        <item x="279"/>
        <item x="204"/>
        <item x="343"/>
        <item x="344"/>
        <item x="345"/>
        <item x="346"/>
        <item x="404"/>
        <item x="347"/>
        <item x="348"/>
        <item x="205"/>
        <item x="349"/>
        <item x="350"/>
        <item x="406"/>
        <item x="351"/>
        <item x="352"/>
        <item x="353"/>
        <item x="1054"/>
        <item x="407"/>
        <item x="354"/>
        <item x="355"/>
        <item x="356"/>
        <item x="357"/>
        <item x="358"/>
        <item x="359"/>
        <item x="631"/>
        <item x="632"/>
        <item x="1045"/>
        <item x="360"/>
        <item x="1046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206"/>
        <item x="207"/>
        <item x="208"/>
        <item x="378"/>
        <item x="209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280"/>
        <item x="1047"/>
        <item x="390"/>
        <item x="391"/>
        <item x="392"/>
        <item x="393"/>
        <item x="394"/>
        <item x="395"/>
        <item x="397"/>
        <item x="396"/>
        <item x="399"/>
        <item x="1363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830"/>
        <item x="790"/>
        <item x="791"/>
        <item x="792"/>
        <item x="793"/>
        <item x="794"/>
        <item x="795"/>
        <item x="210"/>
        <item x="889"/>
        <item x="890"/>
        <item x="984"/>
        <item x="852"/>
        <item x="1412"/>
        <item x="1459"/>
        <item x="1152"/>
        <item x="1153"/>
        <item x="552"/>
        <item x="483"/>
        <item x="535"/>
        <item x="484"/>
        <item x="534"/>
        <item x="485"/>
        <item x="541"/>
        <item x="1154"/>
        <item x="486"/>
        <item x="1155"/>
        <item x="1156"/>
        <item x="1157"/>
        <item x="487"/>
        <item x="488"/>
        <item x="489"/>
        <item x="490"/>
        <item x="1158"/>
        <item x="1159"/>
        <item x="1160"/>
        <item x="1161"/>
        <item x="1162"/>
        <item x="1163"/>
        <item x="1164"/>
        <item x="1165"/>
        <item x="1166"/>
        <item x="491"/>
        <item x="492"/>
        <item x="493"/>
        <item x="494"/>
        <item x="1167"/>
        <item x="1168"/>
        <item x="495"/>
        <item x="496"/>
        <item x="497"/>
        <item x="498"/>
        <item x="1169"/>
        <item x="499"/>
        <item x="500"/>
        <item x="501"/>
        <item x="502"/>
        <item x="503"/>
        <item x="504"/>
        <item x="536"/>
        <item x="539"/>
        <item x="505"/>
        <item x="506"/>
        <item x="544"/>
        <item x="537"/>
        <item x="1170"/>
        <item x="1246"/>
        <item x="1171"/>
        <item x="1172"/>
        <item x="1173"/>
        <item x="1174"/>
        <item x="1175"/>
        <item x="507"/>
        <item x="508"/>
        <item x="509"/>
        <item x="510"/>
        <item x="1176"/>
        <item x="511"/>
        <item x="540"/>
        <item x="1177"/>
        <item x="512"/>
        <item x="513"/>
        <item x="1178"/>
        <item x="514"/>
        <item x="1179"/>
        <item x="515"/>
        <item x="516"/>
        <item x="517"/>
        <item x="553"/>
        <item x="1413"/>
        <item x="518"/>
        <item x="519"/>
        <item x="520"/>
        <item x="521"/>
        <item x="916"/>
        <item x="917"/>
        <item x="918"/>
        <item x="919"/>
        <item x="522"/>
        <item x="1064"/>
        <item x="408"/>
        <item x="409"/>
        <item x="464"/>
        <item x="410"/>
        <item x="411"/>
        <item x="1065"/>
        <item x="412"/>
        <item x="1066"/>
        <item x="1067"/>
        <item x="413"/>
        <item x="461"/>
        <item x="465"/>
        <item x="1068"/>
        <item x="414"/>
        <item x="415"/>
        <item x="416"/>
        <item x="417"/>
        <item x="418"/>
        <item x="419"/>
        <item x="420"/>
        <item x="466"/>
        <item x="421"/>
        <item x="469"/>
        <item x="422"/>
        <item x="423"/>
        <item x="470"/>
        <item x="424"/>
        <item x="425"/>
        <item x="426"/>
        <item x="427"/>
        <item x="428"/>
        <item x="429"/>
        <item x="468"/>
        <item x="430"/>
        <item x="431"/>
        <item x="432"/>
        <item x="433"/>
        <item x="434"/>
        <item x="1069"/>
        <item x="471"/>
        <item x="435"/>
        <item x="1125"/>
        <item x="1127"/>
        <item x="436"/>
        <item x="437"/>
        <item x="438"/>
        <item x="439"/>
        <item x="460"/>
        <item x="462"/>
        <item x="463"/>
        <item x="440"/>
        <item x="441"/>
        <item x="442"/>
        <item x="443"/>
        <item x="444"/>
        <item x="445"/>
        <item x="446"/>
        <item x="1070"/>
        <item x="447"/>
        <item x="448"/>
        <item x="449"/>
        <item x="242"/>
        <item x="211"/>
        <item x="554"/>
        <item x="1329"/>
        <item x="212"/>
        <item x="213"/>
        <item x="214"/>
        <item x="215"/>
        <item x="216"/>
        <item x="217"/>
        <item x="218"/>
        <item x="548"/>
        <item x="549"/>
        <item x="557"/>
        <item x="545"/>
        <item x="331"/>
        <item x="604"/>
        <item x="605"/>
        <item x="1071"/>
        <item x="538"/>
        <item x="450"/>
        <item x="451"/>
        <item x="472"/>
        <item x="467"/>
        <item x="452"/>
        <item x="523"/>
        <item x="524"/>
        <item x="525"/>
        <item x="526"/>
        <item x="473"/>
        <item x="1180"/>
        <item x="286"/>
        <item x="287"/>
        <item x="219"/>
        <item x="258"/>
        <item x="288"/>
        <item x="236"/>
        <item x="289"/>
        <item x="1006"/>
        <item x="1007"/>
        <item x="985"/>
        <item x="1364"/>
        <item x="1008"/>
        <item x="1009"/>
        <item x="1365"/>
        <item x="1366"/>
        <item x="1010"/>
        <item x="1011"/>
        <item x="290"/>
        <item x="1367"/>
        <item x="1368"/>
        <item x="329"/>
        <item x="1369"/>
        <item x="1370"/>
        <item x="1371"/>
        <item x="1012"/>
        <item x="1372"/>
        <item x="1373"/>
        <item x="1374"/>
        <item x="1013"/>
        <item x="1375"/>
        <item x="1376"/>
        <item x="1377"/>
        <item x="291"/>
        <item x="1014"/>
        <item x="1378"/>
        <item x="1379"/>
        <item x="292"/>
        <item x="1380"/>
        <item x="1044"/>
        <item x="1381"/>
        <item x="1382"/>
        <item x="293"/>
        <item x="1383"/>
        <item x="1015"/>
        <item x="1384"/>
        <item x="294"/>
        <item x="1016"/>
        <item x="1385"/>
        <item x="295"/>
        <item x="1386"/>
        <item x="1387"/>
        <item x="1388"/>
        <item x="1389"/>
        <item x="1017"/>
        <item x="296"/>
        <item x="1042"/>
        <item x="297"/>
        <item x="332"/>
        <item x="298"/>
        <item x="299"/>
        <item x="1390"/>
        <item x="1391"/>
        <item x="300"/>
        <item x="1018"/>
        <item x="1392"/>
        <item x="1019"/>
        <item x="1020"/>
        <item x="1041"/>
        <item x="301"/>
        <item x="1393"/>
        <item x="1394"/>
        <item x="1021"/>
        <item x="302"/>
        <item x="1022"/>
        <item x="1023"/>
        <item x="1043"/>
        <item x="303"/>
        <item x="304"/>
        <item x="1024"/>
        <item x="1395"/>
        <item x="1396"/>
        <item x="1397"/>
        <item x="1398"/>
        <item x="1025"/>
        <item x="305"/>
        <item x="1399"/>
        <item x="527"/>
        <item x="1400"/>
        <item x="986"/>
        <item x="987"/>
        <item x="1401"/>
        <item x="988"/>
        <item x="989"/>
        <item x="306"/>
        <item x="1026"/>
        <item x="307"/>
        <item x="308"/>
        <item x="309"/>
        <item x="310"/>
        <item x="1027"/>
        <item x="327"/>
        <item x="326"/>
        <item x="311"/>
        <item x="312"/>
        <item x="313"/>
        <item x="314"/>
        <item x="315"/>
        <item x="328"/>
        <item x="333"/>
        <item x="316"/>
        <item x="317"/>
        <item x="318"/>
        <item x="319"/>
        <item x="1402"/>
        <item x="1028"/>
        <item x="320"/>
        <item x="325"/>
        <item x="1403"/>
        <item x="321"/>
        <item x="322"/>
        <item x="323"/>
        <item x="1029"/>
        <item x="1030"/>
        <item x="1031"/>
        <item x="1404"/>
        <item x="1330"/>
        <item x="1072"/>
        <item x="742"/>
        <item x="1663"/>
        <item x="633"/>
        <item x="1664"/>
        <item x="634"/>
        <item x="1052"/>
        <item x="1285"/>
        <item x="1286"/>
        <item x="1048"/>
        <item x="796"/>
        <item x="797"/>
        <item x="1668"/>
        <item x="635"/>
        <item x="1669"/>
        <item x="636"/>
        <item x="1670"/>
        <item x="637"/>
        <item x="1671"/>
        <item x="638"/>
        <item x="639"/>
        <item x="798"/>
        <item x="799"/>
        <item x="640"/>
        <item x="641"/>
        <item x="1287"/>
        <item x="1288"/>
        <item x="1289"/>
        <item x="1290"/>
        <item x="1291"/>
        <item x="1667"/>
        <item x="1331"/>
        <item x="1665"/>
        <item x="1666"/>
        <item x="1672"/>
        <item x="1673"/>
        <item x="1674"/>
        <item x="1708"/>
        <item x="1675"/>
        <item x="1676"/>
        <item x="1711"/>
        <item x="1758"/>
        <item x="1678"/>
        <item x="1679"/>
        <item x="1713"/>
        <item x="1680"/>
        <item x="1681"/>
        <item x="1682"/>
        <item x="1683"/>
        <item x="1684"/>
        <item x="1685"/>
        <item x="1716"/>
        <item x="1718"/>
        <item x="1686"/>
        <item x="1704"/>
        <item x="1759"/>
        <item x="1705"/>
        <item x="1706"/>
        <item x="1701"/>
        <item x="1707"/>
        <item x="1687"/>
        <item x="1702"/>
        <item x="1721"/>
        <item x="1760"/>
        <item x="1690"/>
        <item x="1691"/>
        <item x="1723"/>
        <item x="1693"/>
        <item x="1727"/>
        <item x="1728"/>
        <item x="1729"/>
        <item x="1695"/>
        <item x="1730"/>
        <item x="1698"/>
        <item x="1699"/>
        <item x="1732"/>
        <item x="1703"/>
        <item x="1761"/>
        <item x="1622"/>
        <item x="1738"/>
        <item x="1739"/>
        <item x="1740"/>
        <item x="1741"/>
        <item x="1742"/>
        <item x="1743"/>
        <item x="1744"/>
        <item x="1747"/>
        <item x="1762"/>
        <item x="1752"/>
        <item x="1755"/>
        <item x="1610"/>
        <item x="1607"/>
        <item x="1609"/>
        <item x="1604"/>
        <item x="1606"/>
        <item x="1601"/>
        <item x="1598"/>
        <item x="1619"/>
        <item x="1595"/>
        <item x="1592"/>
        <item x="1589"/>
        <item x="1586"/>
        <item x="1583"/>
        <item x="1580"/>
        <item x="1577"/>
        <item x="1579"/>
        <item x="1574"/>
        <item x="1576"/>
        <item x="1571"/>
        <item x="1648"/>
        <item x="1514"/>
        <item x="1568"/>
        <item x="1565"/>
        <item x="1562"/>
        <item x="1559"/>
        <item x="1556"/>
        <item x="1553"/>
        <item x="1645"/>
        <item x="1550"/>
        <item x="1547"/>
        <item x="1544"/>
        <item x="1541"/>
        <item x="1659"/>
        <item x="1538"/>
        <item x="1540"/>
        <item x="1660"/>
        <item x="1535"/>
        <item x="1639"/>
        <item x="1532"/>
        <item x="1534"/>
        <item x="1529"/>
        <item x="1531"/>
        <item x="1625"/>
        <item x="1652"/>
        <item x="1526"/>
        <item x="1638"/>
        <item x="1049"/>
        <item x="1628"/>
        <item x="1631"/>
        <item x="1523"/>
        <item x="1642"/>
        <item x="1651"/>
        <item x="1502"/>
        <item x="1520"/>
        <item x="1613"/>
        <item x="1517"/>
        <item x="1616"/>
        <item x="1292"/>
        <item x="800"/>
        <item x="1635"/>
        <item x="1503"/>
        <item x="1700"/>
        <item x="990"/>
        <item x="1504"/>
        <item x="1505"/>
        <item x="13"/>
        <item x="14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682"/>
        <item x="1506"/>
        <item x="1507"/>
        <item x="1508"/>
        <item x="1477"/>
        <item x="1655"/>
        <item x="1495"/>
        <item x="1032"/>
        <item x="1033"/>
        <item x="453"/>
        <item x="454"/>
        <item x="455"/>
        <item x="456"/>
        <item x="457"/>
        <item x="458"/>
        <item x="1073"/>
        <item x="459"/>
        <item x="1074"/>
        <item x="1075"/>
        <item x="1181"/>
        <item x="1182"/>
        <item x="528"/>
        <item x="555"/>
        <item x="529"/>
        <item x="1251"/>
        <item x="530"/>
        <item x="531"/>
        <item x="532"/>
        <item x="533"/>
        <item x="261"/>
        <item x="991"/>
        <item x="801"/>
        <item x="802"/>
        <item x="268"/>
        <item x="803"/>
        <item x="642"/>
        <item x="220"/>
        <item x="402"/>
        <item x="719"/>
        <item x="720"/>
        <item x="237"/>
        <item x="721"/>
        <item x="262"/>
        <item x="221"/>
        <item x="281"/>
        <item x="222"/>
        <item x="223"/>
        <item x="269"/>
        <item x="259"/>
        <item x="224"/>
        <item x="643"/>
        <item x="248"/>
        <item x="225"/>
        <item x="226"/>
        <item x="992"/>
        <item x="956"/>
        <item x="617"/>
        <item x="606"/>
        <item x="620"/>
        <item x="254"/>
        <item x="1293"/>
        <item x="607"/>
        <item x="614"/>
        <item x="608"/>
        <item x="1294"/>
        <item x="1295"/>
        <item x="1296"/>
        <item x="1297"/>
        <item x="1298"/>
        <item x="1322"/>
        <item x="1299"/>
        <item x="1300"/>
        <item x="1301"/>
        <item x="1302"/>
        <item x="1303"/>
        <item x="1304"/>
        <item x="1305"/>
        <item x="1306"/>
        <item x="1307"/>
        <item x="609"/>
        <item x="610"/>
        <item x="611"/>
        <item x="1308"/>
        <item x="1309"/>
        <item x="324"/>
        <item x="1034"/>
        <item x="1035"/>
        <item x="1405"/>
        <item x="1036"/>
        <item x="227"/>
        <item x="1252"/>
        <item x="330"/>
        <item x="1050"/>
        <item x="993"/>
        <item x="1332"/>
        <item x="1037"/>
        <item x="1509"/>
        <item x="1510"/>
        <item x="1333"/>
        <item x="1310"/>
        <item x="275"/>
        <item x="405"/>
        <item x="644"/>
        <item x="853"/>
        <item x="1076"/>
        <item x="1183"/>
        <item x="1334"/>
        <item x="1184"/>
        <item x="1185"/>
        <item x="1249"/>
        <item x="1414"/>
        <item x="683"/>
        <item x="804"/>
        <item x="743"/>
        <item x="645"/>
        <item x="994"/>
        <item x="646"/>
        <item x="805"/>
        <item x="806"/>
        <item x="807"/>
        <item x="647"/>
        <item x="2217"/>
        <item x="2218"/>
        <item x="1311"/>
        <item x="1406"/>
        <item x="1407"/>
        <item x="744"/>
        <item x="231"/>
        <item x="272"/>
        <item x="648"/>
        <item x="745"/>
        <item x="1312"/>
        <item x="1313"/>
        <item x="1314"/>
        <item x="1320"/>
        <item x="1315"/>
        <item x="1316"/>
        <item x="684"/>
        <item x="899"/>
        <item x="995"/>
        <item x="1317"/>
        <item x="996"/>
        <item x="1335"/>
        <item x="888"/>
        <item x="1408"/>
        <item x="1336"/>
        <item x="1318"/>
        <item x="1337"/>
        <item x="1478"/>
        <item x="746"/>
        <item x="1038"/>
        <item x="1338"/>
        <item x="920"/>
        <item x="808"/>
        <item x="809"/>
        <item x="810"/>
        <item x="1415"/>
        <item x="1416"/>
        <item x="1454"/>
        <item x="1417"/>
        <item x="1455"/>
        <item x="1456"/>
        <item x="1418"/>
        <item x="1419"/>
        <item x="1420"/>
        <item x="1452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811"/>
        <item x="997"/>
        <item x="921"/>
        <item x="922"/>
        <item x="1433"/>
        <item x="923"/>
        <item x="1451"/>
        <item x="1453"/>
        <item x="1247"/>
        <item x="1186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812"/>
        <item x="813"/>
        <item x="1446"/>
        <item x="1447"/>
        <item x="1448"/>
        <item x="1449"/>
        <item x="998"/>
        <item x="1458"/>
        <item x="1123"/>
        <item x="1248"/>
        <item x="814"/>
        <item x="1353"/>
        <item x="1187"/>
        <item x="1188"/>
        <item x="747"/>
        <item x="1189"/>
        <item x="854"/>
        <item x="855"/>
        <item x="856"/>
        <item x="1190"/>
        <item x="1191"/>
        <item x="1192"/>
        <item x="1193"/>
        <item x="815"/>
        <item x="857"/>
        <item x="649"/>
        <item x="650"/>
        <item x="748"/>
        <item x="891"/>
        <item x="858"/>
        <item x="816"/>
        <item x="685"/>
        <item x="1194"/>
        <item x="1195"/>
        <item x="892"/>
        <item x="1077"/>
        <item x="1078"/>
        <item x="1079"/>
        <item x="859"/>
        <item x="1196"/>
        <item x="1197"/>
        <item x="1198"/>
        <item x="651"/>
        <item x="652"/>
        <item x="1199"/>
        <item x="1200"/>
        <item x="1201"/>
        <item x="900"/>
        <item x="1354"/>
        <item x="1355"/>
        <item x="893"/>
        <item x="653"/>
        <item x="1202"/>
        <item x="1360"/>
        <item x="1356"/>
        <item x="894"/>
        <item x="817"/>
        <item x="1039"/>
        <item x="999"/>
        <item x="818"/>
        <item x="937"/>
        <item x="938"/>
        <item x="686"/>
        <item x="1203"/>
        <item x="1204"/>
        <item x="1205"/>
        <item x="1206"/>
        <item x="1207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208"/>
        <item x="1209"/>
        <item x="1490"/>
        <item x="1210"/>
        <item x="1211"/>
        <item x="1212"/>
        <item x="1213"/>
        <item x="1214"/>
        <item x="1491"/>
        <item x="1492"/>
        <item x="1215"/>
        <item x="1496"/>
        <item x="1216"/>
        <item x="1217"/>
        <item x="1218"/>
        <item x="1493"/>
        <item x="1494"/>
        <item x="1080"/>
        <item x="654"/>
        <item x="860"/>
        <item x="861"/>
        <item x="862"/>
        <item x="1219"/>
        <item x="655"/>
        <item x="1220"/>
        <item x="1357"/>
        <item x="1358"/>
        <item x="1221"/>
        <item x="1359"/>
        <item x="1040"/>
        <item x="228"/>
        <item x="819"/>
        <item x="901"/>
        <item x="863"/>
        <item x="687"/>
        <item x="887"/>
        <item x="864"/>
        <item x="656"/>
        <item x="657"/>
        <item x="658"/>
        <item x="659"/>
        <item x="688"/>
        <item x="820"/>
        <item x="660"/>
        <item x="661"/>
        <item x="662"/>
        <item x="663"/>
        <item x="902"/>
        <item x="664"/>
        <item x="749"/>
        <item x="821"/>
        <item x="829"/>
        <item x="665"/>
        <item x="822"/>
        <item x="666"/>
        <item x="1051"/>
        <item x="689"/>
        <item x="1000"/>
        <item x="690"/>
        <item x="667"/>
        <item x="750"/>
        <item x="668"/>
        <item x="691"/>
        <item x="823"/>
        <item x="824"/>
        <item x="825"/>
        <item x="826"/>
        <item x="669"/>
        <item x="1004"/>
        <item x="939"/>
        <item x="670"/>
        <item x="1250"/>
        <item x="940"/>
        <item x="827"/>
        <item x="1339"/>
        <item x="1340"/>
        <item x="1222"/>
        <item x="957"/>
        <item x="1611"/>
        <item x="1608"/>
        <item x="1605"/>
        <item x="1602"/>
        <item x="1599"/>
        <item x="1620"/>
        <item x="1596"/>
        <item x="1593"/>
        <item x="1590"/>
        <item x="1587"/>
        <item x="1584"/>
        <item x="1623"/>
        <item x="1581"/>
        <item x="1578"/>
        <item x="1575"/>
        <item x="1572"/>
        <item x="1649"/>
        <item x="1515"/>
        <item x="1569"/>
        <item x="1566"/>
        <item x="1657"/>
        <item x="1563"/>
        <item x="1560"/>
        <item x="1557"/>
        <item x="1554"/>
        <item x="1646"/>
        <item x="1551"/>
        <item x="1662"/>
        <item x="1548"/>
        <item x="1545"/>
        <item x="1542"/>
        <item x="1539"/>
        <item x="1536"/>
        <item x="1640"/>
        <item x="1533"/>
        <item x="1530"/>
        <item x="1626"/>
        <item x="1653"/>
        <item x="1527"/>
        <item x="1636"/>
        <item x="1629"/>
        <item x="1632"/>
        <item x="1524"/>
        <item x="1643"/>
        <item x="1521"/>
        <item x="1614"/>
        <item x="1518"/>
        <item x="1617"/>
        <item x="1633"/>
        <item x="1126"/>
        <item x="1656"/>
        <item x="924"/>
        <item x="671"/>
        <item x="692"/>
        <item x="2219"/>
        <item x="2220"/>
        <item x="925"/>
        <item x="1997"/>
        <item x="672"/>
        <item x="1906"/>
        <item x="926"/>
        <item x="927"/>
        <item x="928"/>
        <item x="929"/>
        <item x="930"/>
        <item x="1998"/>
        <item x="2007"/>
        <item x="1907"/>
        <item x="1908"/>
        <item x="1909"/>
        <item x="1910"/>
        <item x="1911"/>
        <item x="1912"/>
        <item x="2009"/>
        <item x="1913"/>
        <item x="1914"/>
        <item x="931"/>
        <item x="1450"/>
        <item x="1915"/>
        <item x="1916"/>
        <item x="2008"/>
        <item x="1917"/>
        <item x="2003"/>
        <item x="1918"/>
        <item x="1919"/>
        <item x="1920"/>
        <item x="1921"/>
        <item x="1922"/>
        <item x="1923"/>
        <item x="2010"/>
        <item x="1344"/>
        <item x="1924"/>
        <item x="1925"/>
        <item x="1926"/>
        <item x="1927"/>
        <item x="2004"/>
        <item x="1928"/>
        <item x="1929"/>
        <item x="1930"/>
        <item x="1345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346"/>
        <item x="2005"/>
        <item x="1946"/>
        <item x="1947"/>
        <item x="2002"/>
        <item x="1948"/>
        <item x="1949"/>
        <item x="1950"/>
        <item x="1951"/>
        <item x="1952"/>
        <item x="1953"/>
        <item x="2012"/>
        <item x="2064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2006"/>
        <item x="1967"/>
        <item x="1223"/>
        <item x="2011"/>
        <item x="2001"/>
        <item x="1968"/>
        <item x="1969"/>
        <item x="1970"/>
        <item x="1971"/>
        <item x="1972"/>
        <item x="1973"/>
        <item x="673"/>
        <item x="1974"/>
        <item x="1975"/>
        <item x="1976"/>
        <item x="1977"/>
        <item x="1978"/>
        <item x="1979"/>
        <item x="1999"/>
        <item x="2000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883"/>
        <item x="1884"/>
        <item x="1885"/>
        <item x="1886"/>
        <item x="1887"/>
        <item x="1888"/>
        <item x="903"/>
        <item x="1889"/>
        <item x="1890"/>
        <item x="1891"/>
        <item x="1892"/>
        <item x="1893"/>
        <item x="2265"/>
        <item x="1894"/>
        <item x="2221"/>
        <item x="1895"/>
        <item x="1896"/>
        <item x="1897"/>
        <item x="1898"/>
        <item x="1899"/>
        <item x="1900"/>
        <item x="1901"/>
        <item x="2073"/>
        <item x="2074"/>
        <item x="2075"/>
        <item x="2222"/>
        <item x="2223"/>
        <item x="2224"/>
        <item x="2225"/>
        <item x="2226"/>
        <item x="2227"/>
        <item x="2263"/>
        <item x="2267"/>
        <item x="2266"/>
        <item x="2264"/>
        <item x="2268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61"/>
        <item x="2262"/>
        <item x="2240"/>
        <item x="2241"/>
        <item x="2259"/>
        <item x="2260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71"/>
        <item x="2081"/>
        <item x="2076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86"/>
        <item x="2046"/>
        <item x="2082"/>
        <item x="2047"/>
        <item x="2083"/>
        <item x="2084"/>
        <item x="2048"/>
        <item x="2049"/>
        <item x="2050"/>
        <item x="2051"/>
        <item x="2052"/>
        <item x="2053"/>
        <item x="2054"/>
        <item x="674"/>
        <item x="828"/>
        <item x="2085"/>
        <item x="2077"/>
        <item x="2078"/>
        <item x="1902"/>
        <item x="1903"/>
        <item x="2079"/>
        <item x="1995"/>
        <item x="2070"/>
        <item x="1996"/>
        <item x="2080"/>
        <item x="2055"/>
        <item x="2056"/>
        <item x="2057"/>
        <item x="2058"/>
        <item x="2059"/>
        <item x="2060"/>
        <item x="2061"/>
        <item x="2062"/>
        <item x="2063"/>
        <item x="2269"/>
        <item x="2270"/>
        <item x="2207"/>
        <item x="2271"/>
        <item x="2272"/>
        <item x="2273"/>
        <item x="2274"/>
        <item x="2275"/>
        <item x="2276"/>
        <item x="2277"/>
        <item x="2087"/>
        <item x="2088"/>
        <item x="2089"/>
        <item x="2090"/>
        <item x="2191"/>
        <item x="2091"/>
        <item x="2192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93"/>
        <item x="2106"/>
        <item x="2200"/>
        <item x="2107"/>
        <item x="2108"/>
        <item x="2109"/>
        <item x="2201"/>
        <item x="2110"/>
        <item x="2194"/>
        <item x="2111"/>
        <item x="2112"/>
        <item x="2210"/>
        <item x="2113"/>
        <item x="2114"/>
        <item x="2211"/>
        <item x="2115"/>
        <item x="2116"/>
        <item x="2209"/>
        <item x="2117"/>
        <item x="2118"/>
        <item x="2213"/>
        <item x="2119"/>
        <item x="2120"/>
        <item x="2121"/>
        <item x="2122"/>
        <item x="2195"/>
        <item x="2123"/>
        <item x="2124"/>
        <item x="2125"/>
        <item x="2126"/>
        <item x="2127"/>
        <item x="2128"/>
        <item x="2129"/>
        <item x="2130"/>
        <item x="2212"/>
        <item x="2131"/>
        <item x="2132"/>
        <item x="1001"/>
        <item x="2133"/>
        <item x="2134"/>
        <item x="2135"/>
        <item x="2136"/>
        <item x="2137"/>
        <item x="2138"/>
        <item x="2139"/>
        <item x="2140"/>
        <item x="2141"/>
        <item x="2203"/>
        <item x="2142"/>
        <item x="2197"/>
        <item x="2198"/>
        <item x="2143"/>
        <item x="2144"/>
        <item x="2145"/>
        <item x="2146"/>
        <item x="2147"/>
        <item x="2148"/>
        <item x="2149"/>
        <item x="2202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204"/>
        <item x="2208"/>
        <item x="2199"/>
        <item x="1319"/>
        <item x="1904"/>
        <item x="2205"/>
        <item x="2206"/>
        <item x="1905"/>
        <item x="2196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278"/>
        <item x="2279"/>
        <item x="2280"/>
        <item x="2065"/>
        <item x="2066"/>
        <item x="2067"/>
        <item x="2068"/>
        <item x="2069"/>
        <item x="2072"/>
        <item x="724"/>
        <item x="958"/>
        <item x="959"/>
        <item x="960"/>
        <item x="1081"/>
        <item x="1082"/>
        <item x="1083"/>
        <item x="865"/>
        <item x="866"/>
        <item x="1084"/>
        <item x="867"/>
        <item x="1085"/>
        <item x="1086"/>
        <item x="1087"/>
        <item x="1088"/>
        <item x="1089"/>
        <item x="1090"/>
        <item x="1091"/>
        <item x="1092"/>
        <item x="1093"/>
        <item x="868"/>
        <item x="869"/>
        <item x="1094"/>
        <item x="1095"/>
        <item x="1096"/>
        <item x="870"/>
        <item x="871"/>
        <item x="872"/>
        <item x="873"/>
        <item x="874"/>
        <item x="875"/>
        <item x="1097"/>
        <item x="1098"/>
        <item x="1099"/>
        <item x="1100"/>
        <item x="1101"/>
        <item x="1102"/>
        <item x="876"/>
        <item x="877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878"/>
        <item x="879"/>
        <item x="1116"/>
        <item x="1117"/>
        <item x="1118"/>
        <item x="1119"/>
        <item x="1224"/>
        <item x="1120"/>
        <item x="1121"/>
        <item x="1122"/>
        <item x="1225"/>
        <item x="880"/>
        <item x="1226"/>
        <item x="1227"/>
        <item x="881"/>
        <item x="1228"/>
        <item x="882"/>
        <item x="883"/>
        <item x="884"/>
        <item x="932"/>
        <item x="933"/>
        <item x="751"/>
        <item x="675"/>
        <item x="1002"/>
        <item x="934"/>
        <item x="1229"/>
        <item x="1230"/>
        <item x="1231"/>
        <item x="1232"/>
        <item x="1233"/>
        <item x="1234"/>
        <item x="1235"/>
        <item x="1236"/>
        <item x="1237"/>
        <item x="961"/>
        <item x="1245"/>
        <item x="1238"/>
        <item x="1239"/>
        <item x="1240"/>
        <item x="1241"/>
        <item x="1242"/>
        <item x="1341"/>
        <item x="935"/>
        <item x="936"/>
        <item x="1243"/>
        <item x="1244"/>
        <item h="1" x="0"/>
      </items>
    </pivotField>
    <pivotField axis="axisRow" compact="0" outline="0" showAll="0" sortType="ascending" defaultSubtotal="0">
      <items count="3161">
        <item x="1540"/>
        <item m="1" x="2332"/>
        <item m="1" x="2805"/>
        <item m="1" x="2776"/>
        <item x="40"/>
        <item x="1170"/>
        <item x="721"/>
        <item m="1" x="2889"/>
        <item x="1228"/>
        <item x="1230"/>
        <item x="1229"/>
        <item m="1" x="2395"/>
        <item x="1072"/>
        <item m="1" x="2336"/>
        <item m="1" x="3039"/>
        <item m="1" x="2932"/>
        <item x="526"/>
        <item m="1" x="2840"/>
        <item m="1" x="2482"/>
        <item m="1" x="2895"/>
        <item m="1" x="2875"/>
        <item m="1" x="2943"/>
        <item x="1405"/>
        <item m="1" x="2313"/>
        <item x="1642"/>
        <item x="1552"/>
        <item m="1" x="3030"/>
        <item x="1640"/>
        <item m="1" x="3027"/>
        <item x="1594"/>
        <item m="1" x="3044"/>
        <item x="525"/>
        <item m="1" x="2938"/>
        <item m="1" x="2386"/>
        <item m="1" x="2377"/>
        <item m="1" x="2365"/>
        <item x="91"/>
        <item x="1181"/>
        <item x="1478"/>
        <item x="1481"/>
        <item x="1491"/>
        <item x="2201"/>
        <item x="431"/>
        <item m="1" x="3132"/>
        <item m="1" x="3049"/>
        <item x="1488"/>
        <item x="1385"/>
        <item m="1" x="3118"/>
        <item x="1993"/>
        <item x="70"/>
        <item x="622"/>
        <item m="1" x="2500"/>
        <item x="65"/>
        <item m="1" x="3054"/>
        <item x="148"/>
        <item x="310"/>
        <item x="2207"/>
        <item x="2208"/>
        <item x="2209"/>
        <item x="2210"/>
        <item x="924"/>
        <item x="511"/>
        <item x="1952"/>
        <item x="1876"/>
        <item x="1469"/>
        <item x="1466"/>
        <item x="1297"/>
        <item x="1296"/>
        <item x="1893"/>
        <item x="1987"/>
        <item m="1" x="2591"/>
        <item x="1966"/>
        <item x="1894"/>
        <item x="1973"/>
        <item x="1967"/>
        <item x="1895"/>
        <item x="1953"/>
        <item x="1896"/>
        <item x="1897"/>
        <item x="1358"/>
        <item m="1" x="3013"/>
        <item x="1261"/>
        <item x="1291"/>
        <item x="1992"/>
        <item x="572"/>
        <item x="217"/>
        <item x="216"/>
        <item m="1" x="2633"/>
        <item x="220"/>
        <item x="259"/>
        <item x="213"/>
        <item x="214"/>
        <item m="1" x="2611"/>
        <item x="2258"/>
        <item x="2255"/>
        <item x="736"/>
        <item x="693"/>
        <item x="105"/>
        <item x="1756"/>
        <item x="1755"/>
        <item x="1769"/>
        <item x="1768"/>
        <item m="1" x="3140"/>
        <item m="1" x="2391"/>
        <item m="1" x="3141"/>
        <item m="1" x="2392"/>
        <item x="1748"/>
        <item x="1747"/>
        <item x="1763"/>
        <item x="1762"/>
        <item m="1" x="2748"/>
        <item m="1" x="2337"/>
        <item m="1" x="2338"/>
        <item m="1" x="2971"/>
        <item m="1" x="2401"/>
        <item m="1" x="2491"/>
        <item m="1" x="2402"/>
        <item m="1" x="2492"/>
        <item m="1" x="2973"/>
        <item m="1" x="2619"/>
        <item m="1" x="2974"/>
        <item m="1" x="2620"/>
        <item m="1" x="2915"/>
        <item m="1" x="2912"/>
        <item m="1" x="2916"/>
        <item m="1" x="2913"/>
        <item x="1752"/>
        <item x="1751"/>
        <item x="1767"/>
        <item x="1766"/>
        <item x="1758"/>
        <item x="1757"/>
        <item x="1771"/>
        <item x="1770"/>
        <item m="1" x="3056"/>
        <item m="1" x="2514"/>
        <item m="1" x="2344"/>
        <item m="1" x="3021"/>
        <item x="1750"/>
        <item x="1749"/>
        <item x="1765"/>
        <item x="1764"/>
        <item m="1" x="2850"/>
        <item m="1" x="2967"/>
        <item m="1" x="2851"/>
        <item m="1" x="2968"/>
        <item x="1754"/>
        <item x="1753"/>
        <item m="1" x="2480"/>
        <item m="1" x="2786"/>
        <item m="1" x="2403"/>
        <item m="1" x="2493"/>
        <item m="1" x="2404"/>
        <item m="1" x="2494"/>
        <item x="1760"/>
        <item x="1759"/>
        <item x="1773"/>
        <item x="1772"/>
        <item m="1" x="2886"/>
        <item m="1" x="3111"/>
        <item m="1" x="2887"/>
        <item m="1" x="3112"/>
        <item x="989"/>
        <item x="1761"/>
        <item m="1" x="2891"/>
        <item x="1746"/>
        <item x="681"/>
        <item m="1" x="2929"/>
        <item x="1048"/>
        <item x="1875"/>
        <item m="1" x="3102"/>
        <item x="1999"/>
        <item x="1886"/>
        <item x="1887"/>
        <item x="1877"/>
        <item m="1" x="2732"/>
        <item x="679"/>
        <item x="166"/>
        <item x="161"/>
        <item x="162"/>
        <item x="271"/>
        <item m="1" x="2398"/>
        <item m="1" x="2892"/>
        <item x="1500"/>
        <item m="1" x="2826"/>
        <item x="99"/>
        <item x="1243"/>
        <item m="1" x="2555"/>
        <item m="1" x="2318"/>
        <item x="196"/>
        <item x="1233"/>
        <item m="1" x="2325"/>
        <item x="320"/>
        <item x="1399"/>
        <item x="321"/>
        <item m="1" x="2766"/>
        <item x="1027"/>
        <item m="1" x="2626"/>
        <item x="1898"/>
        <item x="1004"/>
        <item x="969"/>
        <item x="1167"/>
        <item x="1397"/>
        <item x="1034"/>
        <item x="1236"/>
        <item x="1029"/>
        <item x="898"/>
        <item x="536"/>
        <item m="1" x="2485"/>
        <item x="1130"/>
        <item x="1131"/>
        <item m="1" x="3107"/>
        <item x="840"/>
        <item x="414"/>
        <item m="1" x="2680"/>
        <item m="1" x="2277"/>
        <item m="1" x="2350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m="1" x="2812"/>
        <item m="1" x="2289"/>
        <item x="1995"/>
        <item x="1899"/>
        <item x="1900"/>
        <item x="1355"/>
        <item x="1354"/>
        <item m="1" x="2275"/>
        <item m="1" x="3029"/>
        <item x="930"/>
        <item x="1447"/>
        <item m="1" x="3105"/>
        <item x="1901"/>
        <item x="1902"/>
        <item m="1" x="3133"/>
        <item x="2014"/>
        <item x="2015"/>
        <item x="2016"/>
        <item x="2017"/>
        <item x="2018"/>
        <item x="2019"/>
        <item x="2020"/>
        <item m="1" x="2375"/>
        <item m="1" x="3156"/>
        <item x="857"/>
        <item x="20"/>
        <item m="1" x="2735"/>
        <item m="1" x="2418"/>
        <item x="696"/>
        <item m="1" x="2905"/>
        <item m="1" x="2562"/>
        <item x="1275"/>
        <item m="1" x="2717"/>
        <item x="1259"/>
        <item x="1168"/>
        <item x="279"/>
        <item x="1145"/>
        <item x="948"/>
        <item x="29"/>
        <item x="1147"/>
        <item x="967"/>
        <item x="335"/>
        <item m="1" x="2303"/>
        <item x="968"/>
        <item m="1" x="2288"/>
        <item x="30"/>
        <item x="476"/>
        <item m="1" x="2545"/>
        <item m="1" x="2910"/>
        <item x="388"/>
        <item x="35"/>
        <item x="695"/>
        <item x="1148"/>
        <item x="896"/>
        <item x="1149"/>
        <item m="1" x="2498"/>
        <item x="1146"/>
        <item x="1270"/>
        <item x="1274"/>
        <item x="694"/>
        <item x="851"/>
        <item m="1" x="2575"/>
        <item m="1" x="3079"/>
        <item x="2073"/>
        <item m="1" x="2752"/>
        <item m="1" x="3117"/>
        <item m="1" x="2618"/>
        <item x="1883"/>
        <item x="931"/>
        <item m="1" x="3077"/>
        <item x="915"/>
        <item x="916"/>
        <item m="1" x="2460"/>
        <item x="1221"/>
        <item x="762"/>
        <item x="1454"/>
        <item x="1983"/>
        <item x="341"/>
        <item x="379"/>
        <item x="1054"/>
        <item x="1045"/>
        <item x="210"/>
        <item x="209"/>
        <item x="1884"/>
        <item x="2184"/>
        <item x="1508"/>
        <item m="1" x="2711"/>
        <item x="1994"/>
        <item x="1903"/>
        <item x="1989"/>
        <item m="1" x="3043"/>
        <item m="1" x="2773"/>
        <item m="1" x="3120"/>
        <item m="1" x="2319"/>
        <item x="767"/>
        <item x="768"/>
        <item m="1" x="2865"/>
        <item x="769"/>
        <item m="1" x="2376"/>
        <item m="1" x="3121"/>
        <item m="1" x="3122"/>
        <item m="1" x="2742"/>
        <item x="888"/>
        <item x="1878"/>
        <item x="466"/>
        <item x="60"/>
        <item x="1241"/>
        <item m="1" x="2525"/>
        <item m="1" x="2755"/>
        <item m="1" x="3033"/>
        <item m="1" x="2751"/>
        <item m="1" x="2901"/>
        <item m="1" x="2290"/>
        <item x="727"/>
        <item m="1" x="2975"/>
        <item x="741"/>
        <item x="904"/>
        <item x="957"/>
        <item x="958"/>
        <item x="934"/>
        <item x="935"/>
        <item x="133"/>
        <item x="131"/>
        <item x="1266"/>
        <item x="1265"/>
        <item x="445"/>
        <item x="1183"/>
        <item x="2056"/>
        <item x="2066"/>
        <item x="2070"/>
        <item x="1982"/>
        <item x="2057"/>
        <item x="2052"/>
        <item x="2053"/>
        <item x="2050"/>
        <item x="218"/>
        <item m="1" x="3150"/>
        <item m="1" x="2527"/>
        <item m="1" x="2532"/>
        <item m="1" x="2596"/>
        <item x="940"/>
        <item x="941"/>
        <item x="1504"/>
        <item x="1505"/>
        <item x="1503"/>
        <item x="1463"/>
        <item x="1258"/>
        <item x="1068"/>
        <item x="472"/>
        <item x="574"/>
        <item x="889"/>
        <item x="959"/>
        <item m="1" x="2688"/>
        <item x="1276"/>
        <item x="1278"/>
        <item x="1280"/>
        <item x="1046"/>
        <item m="1" x="2655"/>
        <item x="2043"/>
        <item x="2044"/>
        <item x="2061"/>
        <item x="1639"/>
        <item x="2062"/>
        <item x="2063"/>
        <item x="275"/>
        <item x="184"/>
        <item x="236"/>
        <item m="1" x="2681"/>
        <item m="1" x="2800"/>
        <item m="1" x="2516"/>
        <item x="261"/>
        <item x="235"/>
        <item m="1" x="3061"/>
        <item m="1" x="2881"/>
        <item m="1" x="3032"/>
        <item x="103"/>
        <item x="2164"/>
        <item m="1" x="2556"/>
        <item x="2165"/>
        <item x="2166"/>
        <item x="2167"/>
        <item m="1" x="2363"/>
        <item x="2168"/>
        <item x="2169"/>
        <item x="2170"/>
        <item x="2021"/>
        <item x="2171"/>
        <item m="1" x="2422"/>
        <item x="1300"/>
        <item m="1" x="2811"/>
        <item x="58"/>
        <item m="1" x="2627"/>
        <item x="156"/>
        <item m="1" x="2828"/>
        <item x="981"/>
        <item m="1" x="2394"/>
        <item x="654"/>
        <item m="1" x="3146"/>
        <item x="155"/>
        <item x="45"/>
        <item m="1" x="2709"/>
        <item x="1083"/>
        <item x="877"/>
        <item x="1353"/>
        <item x="243"/>
        <item x="104"/>
        <item x="737"/>
        <item x="739"/>
        <item x="738"/>
        <item x="740"/>
        <item x="627"/>
        <item m="1" x="2964"/>
        <item x="152"/>
        <item x="151"/>
        <item x="550"/>
        <item x="285"/>
        <item x="21"/>
        <item x="475"/>
        <item m="1" x="2552"/>
        <item m="1" x="2281"/>
        <item x="381"/>
        <item x="311"/>
        <item m="1" x="2946"/>
        <item m="1" x="2612"/>
        <item x="290"/>
        <item x="1006"/>
        <item x="289"/>
        <item x="1005"/>
        <item m="1" x="2844"/>
        <item x="283"/>
        <item x="193"/>
        <item m="1" x="2542"/>
        <item x="1156"/>
        <item x="129"/>
        <item x="342"/>
        <item m="1" x="2366"/>
        <item x="127"/>
        <item x="529"/>
        <item x="530"/>
        <item m="1" x="2428"/>
        <item m="1" x="2427"/>
        <item m="1" x="2442"/>
        <item x="607"/>
        <item x="101"/>
        <item m="1" x="2870"/>
        <item x="286"/>
        <item m="1" x="2511"/>
        <item m="1" x="3109"/>
        <item x="252"/>
        <item x="272"/>
        <item x="123"/>
        <item x="978"/>
        <item x="482"/>
        <item x="548"/>
        <item x="547"/>
        <item x="975"/>
        <item x="974"/>
        <item x="979"/>
        <item x="977"/>
        <item x="552"/>
        <item x="122"/>
        <item x="976"/>
        <item x="41"/>
        <item x="403"/>
        <item x="124"/>
        <item m="1" x="2589"/>
        <item x="284"/>
        <item x="239"/>
        <item x="1250"/>
        <item x="237"/>
        <item m="1" x="2506"/>
        <item m="1" x="2368"/>
        <item x="534"/>
        <item x="260"/>
        <item m="1" x="2355"/>
        <item x="1178"/>
        <item m="1" x="3048"/>
        <item x="121"/>
        <item x="491"/>
        <item x="67"/>
        <item x="585"/>
        <item x="415"/>
        <item m="1" x="3159"/>
        <item m="1" x="3053"/>
        <item m="1" x="2414"/>
        <item m="1" x="2724"/>
        <item m="1" x="3152"/>
        <item x="480"/>
        <item x="1326"/>
        <item m="1" x="2503"/>
        <item x="549"/>
        <item m="1" x="2758"/>
        <item x="25"/>
        <item x="26"/>
        <item x="1316"/>
        <item x="186"/>
        <item m="1" x="2321"/>
        <item x="102"/>
        <item m="1" x="2623"/>
        <item m="1" x="2671"/>
        <item m="1" x="2529"/>
        <item m="1" x="2730"/>
        <item x="247"/>
        <item x="187"/>
        <item m="1" x="2661"/>
        <item x="397"/>
        <item x="400"/>
        <item m="1" x="2849"/>
        <item x="488"/>
        <item x="42"/>
        <item m="1" x="2651"/>
        <item x="274"/>
        <item x="1256"/>
        <item m="1" x="2544"/>
        <item x="418"/>
        <item x="423"/>
        <item x="419"/>
        <item x="424"/>
        <item x="417"/>
        <item x="470"/>
        <item x="422"/>
        <item x="1335"/>
        <item x="1303"/>
        <item x="435"/>
        <item x="406"/>
        <item m="1" x="2676"/>
        <item m="1" x="2610"/>
        <item m="1" x="2852"/>
        <item x="677"/>
        <item x="1651"/>
        <item x="561"/>
        <item x="560"/>
        <item x="841"/>
        <item x="1473"/>
        <item x="598"/>
        <item m="1" x="2729"/>
        <item m="1" x="2966"/>
        <item x="1465"/>
        <item x="842"/>
        <item x="1138"/>
        <item x="1460"/>
        <item x="1340"/>
        <item x="2211"/>
        <item x="176"/>
        <item x="180"/>
        <item x="183"/>
        <item x="175"/>
        <item x="179"/>
        <item m="1" x="2583"/>
        <item x="181"/>
        <item x="177"/>
        <item x="182"/>
        <item x="178"/>
        <item x="174"/>
        <item m="1" x="2454"/>
        <item x="500"/>
        <item x="501"/>
        <item x="492"/>
        <item x="502"/>
        <item x="1164"/>
        <item x="370"/>
        <item x="364"/>
        <item x="389"/>
        <item m="1" x="2331"/>
        <item m="1" x="2679"/>
        <item m="1" x="2399"/>
        <item x="722"/>
        <item m="1" x="2879"/>
        <item m="1" x="2293"/>
        <item m="1" x="2722"/>
        <item x="377"/>
        <item m="1" x="2453"/>
        <item m="1" x="2417"/>
        <item x="375"/>
        <item m="1" x="3078"/>
        <item x="367"/>
        <item x="368"/>
        <item x="363"/>
        <item x="719"/>
        <item x="361"/>
        <item x="720"/>
        <item x="704"/>
        <item m="1" x="2448"/>
        <item m="1" x="2869"/>
        <item x="374"/>
        <item x="373"/>
        <item x="371"/>
        <item x="376"/>
        <item x="710"/>
        <item x="711"/>
        <item x="703"/>
        <item x="724"/>
        <item x="366"/>
        <item m="1" x="2543"/>
        <item x="713"/>
        <item x="701"/>
        <item x="372"/>
        <item x="365"/>
        <item m="1" x="2920"/>
        <item x="369"/>
        <item x="362"/>
        <item m="1" x="2489"/>
        <item m="1" x="2911"/>
        <item x="676"/>
        <item x="937"/>
        <item m="1" x="2607"/>
        <item x="690"/>
        <item x="999"/>
        <item x="689"/>
        <item x="88"/>
        <item m="1" x="2665"/>
        <item x="87"/>
        <item x="44"/>
        <item x="1407"/>
        <item m="1" x="2546"/>
        <item x="610"/>
        <item x="1904"/>
        <item x="504"/>
        <item x="505"/>
        <item x="537"/>
        <item m="1" x="2739"/>
        <item m="1" x="2600"/>
        <item x="258"/>
        <item m="1" x="2802"/>
        <item m="1" x="2285"/>
        <item m="1" x="2641"/>
        <item m="1" x="2388"/>
        <item x="859"/>
        <item m="1" x="2322"/>
        <item x="2074"/>
        <item x="723"/>
        <item m="1" x="2383"/>
        <item x="277"/>
        <item m="1" x="2753"/>
        <item m="1" x="3099"/>
        <item m="1" x="2662"/>
        <item m="1" x="2283"/>
        <item m="1" x="2419"/>
        <item m="1" x="2806"/>
        <item m="1" x="2284"/>
        <item m="1" x="2837"/>
        <item m="1" x="3015"/>
        <item m="1" x="2795"/>
        <item m="1" x="2294"/>
        <item m="1" x="2723"/>
        <item x="230"/>
        <item x="241"/>
        <item x="165"/>
        <item x="164"/>
        <item m="1" x="3092"/>
        <item x="2173"/>
        <item x="917"/>
        <item x="918"/>
        <item m="1" x="2287"/>
        <item m="1" x="2650"/>
        <item x="716"/>
        <item x="1173"/>
        <item x="1172"/>
        <item m="1" x="2637"/>
        <item x="1879"/>
        <item m="1" x="2820"/>
        <item x="800"/>
        <item x="1643"/>
        <item m="1" x="2907"/>
        <item x="1254"/>
        <item x="1905"/>
        <item x="352"/>
        <item x="353"/>
        <item x="354"/>
        <item m="1" x="2888"/>
        <item x="1954"/>
        <item x="1906"/>
        <item x="1057"/>
        <item x="1058"/>
        <item m="1" x="2406"/>
        <item m="1" x="2785"/>
        <item m="1" x="2465"/>
        <item m="1" x="2762"/>
        <item x="493"/>
        <item x="1907"/>
        <item x="86"/>
        <item m="1" x="2468"/>
        <item x="46"/>
        <item m="1" x="3149"/>
        <item m="1" x="2969"/>
        <item x="9"/>
        <item x="1977"/>
        <item x="672"/>
        <item m="1" x="2507"/>
        <item x="1964"/>
        <item x="1968"/>
        <item x="1908"/>
        <item x="1132"/>
        <item x="1348"/>
        <item x="1349"/>
        <item x="1909"/>
        <item x="1996"/>
        <item x="334"/>
        <item x="298"/>
        <item x="312"/>
        <item x="514"/>
        <item x="1985"/>
        <item m="1" x="2334"/>
        <item x="1892"/>
        <item x="2022"/>
        <item x="2023"/>
        <item x="150"/>
        <item x="1165"/>
        <item x="1163"/>
        <item x="2232"/>
        <item x="82"/>
        <item m="1" x="2308"/>
        <item m="1" x="2539"/>
        <item x="496"/>
        <item m="1" x="2354"/>
        <item m="1" x="3065"/>
        <item x="1289"/>
        <item x="1623"/>
        <item m="1" x="2356"/>
        <item m="1" x="2990"/>
        <item x="562"/>
        <item m="1" x="3158"/>
        <item x="1413"/>
        <item x="1341"/>
        <item x="1472"/>
        <item x="1499"/>
        <item x="72"/>
        <item x="76"/>
        <item x="77"/>
        <item x="51"/>
        <item x="79"/>
        <item x="81"/>
        <item x="80"/>
        <item m="1" x="2872"/>
        <item x="75"/>
        <item x="1978"/>
        <item x="1969"/>
        <item x="1910"/>
        <item x="1911"/>
        <item x="1912"/>
        <item x="754"/>
        <item m="1" x="2761"/>
        <item x="2024"/>
        <item m="1" x="2582"/>
        <item x="2235"/>
        <item m="1" x="2469"/>
        <item x="2236"/>
        <item x="2237"/>
        <item x="2233"/>
        <item x="2234"/>
        <item x="2256"/>
        <item x="2025"/>
        <item x="2065"/>
        <item x="2045"/>
        <item x="2026"/>
        <item m="1" x="2282"/>
        <item x="2027"/>
        <item x="2058"/>
        <item x="231"/>
        <item x="172"/>
        <item x="163"/>
        <item x="244"/>
        <item x="1401"/>
        <item m="1" x="2948"/>
        <item m="1" x="2788"/>
        <item x="1400"/>
        <item m="1" x="2927"/>
        <item x="1383"/>
        <item x="1012"/>
        <item x="1372"/>
        <item x="1391"/>
        <item m="1" x="2814"/>
        <item x="1017"/>
        <item m="1" x="2790"/>
        <item x="1387"/>
        <item m="1" x="2316"/>
        <item x="1024"/>
        <item x="1020"/>
        <item x="1023"/>
        <item x="1014"/>
        <item x="1386"/>
        <item x="1021"/>
        <item x="1392"/>
        <item x="1395"/>
        <item x="1015"/>
        <item x="1013"/>
        <item x="1043"/>
        <item x="1018"/>
        <item x="1375"/>
        <item m="1" x="2339"/>
        <item x="794"/>
        <item x="792"/>
        <item x="793"/>
        <item x="788"/>
        <item x="783"/>
        <item x="773"/>
        <item x="784"/>
        <item x="1913"/>
        <item x="1990"/>
        <item x="1914"/>
        <item x="1915"/>
        <item x="1402"/>
        <item m="1" x="2935"/>
        <item x="336"/>
        <item x="972"/>
        <item m="1" x="2488"/>
        <item x="1002"/>
        <item x="970"/>
        <item x="1007"/>
        <item m="1" x="2534"/>
        <item x="1174"/>
        <item m="1" x="2777"/>
        <item x="1361"/>
        <item x="1033"/>
        <item x="1035"/>
        <item x="973"/>
        <item x="551"/>
        <item x="270"/>
        <item m="1" x="2594"/>
        <item x="392"/>
        <item x="1398"/>
        <item x="1064"/>
        <item x="1065"/>
        <item x="1360"/>
        <item x="1307"/>
        <item x="2238"/>
        <item x="1129"/>
        <item x="1474"/>
        <item x="1292"/>
        <item x="1293"/>
        <item x="1294"/>
        <item x="1295"/>
        <item x="811"/>
        <item m="1" x="2667"/>
        <item m="1" x="2797"/>
        <item x="996"/>
        <item x="920"/>
        <item x="921"/>
        <item m="1" x="2410"/>
        <item x="1430"/>
        <item x="922"/>
        <item x="1448"/>
        <item x="1450"/>
        <item x="1245"/>
        <item x="1184"/>
        <item m="1" x="2658"/>
        <item x="1406"/>
        <item x="911"/>
        <item x="84"/>
        <item x="194"/>
        <item x="413"/>
        <item x="774"/>
        <item x="712"/>
        <item x="200"/>
        <item m="1" x="2357"/>
        <item x="1159"/>
        <item x="1160"/>
        <item x="1239"/>
        <item x="1461"/>
        <item x="393"/>
        <item x="394"/>
        <item m="1" x="3086"/>
        <item x="2212"/>
        <item x="2246"/>
        <item x="1119"/>
        <item x="1120"/>
        <item x="629"/>
        <item x="819"/>
        <item x="416"/>
        <item x="467"/>
        <item x="1050"/>
        <item x="887"/>
        <item x="863"/>
        <item m="1" x="2461"/>
        <item x="901"/>
        <item m="1" x="2853"/>
        <item m="1" x="2455"/>
        <item x="656"/>
        <item m="1" x="2673"/>
        <item x="864"/>
        <item x="687"/>
        <item x="506"/>
        <item x="540"/>
        <item x="538"/>
        <item x="66"/>
        <item x="71"/>
        <item m="1" x="3003"/>
        <item x="1127"/>
        <item x="1627"/>
        <item x="997"/>
        <item x="1455"/>
        <item x="1122"/>
        <item x="1246"/>
        <item x="1625"/>
        <item x="1626"/>
        <item x="820"/>
        <item x="659"/>
        <item x="657"/>
        <item m="1" x="3042"/>
        <item x="663"/>
        <item x="662"/>
        <item x="661"/>
        <item x="660"/>
        <item x="688"/>
        <item x="658"/>
        <item x="1030"/>
        <item m="1" x="2949"/>
        <item x="464"/>
        <item x="463"/>
        <item x="461"/>
        <item x="437"/>
        <item m="1" x="2754"/>
        <item x="746"/>
        <item x="804"/>
        <item x="1075"/>
        <item x="745"/>
        <item m="1" x="3023"/>
        <item x="648"/>
        <item x="2028"/>
        <item x="2029"/>
        <item x="848"/>
        <item x="849"/>
        <item x="1347"/>
        <item x="1225"/>
        <item x="1346"/>
        <item x="1492"/>
        <item x="1344"/>
        <item x="1345"/>
        <item m="1" x="3075"/>
        <item x="1135"/>
        <item x="1136"/>
        <item x="2250"/>
        <item x="880"/>
        <item x="2054"/>
        <item m="1" x="2714"/>
        <item m="1" x="2725"/>
        <item x="323"/>
        <item x="324"/>
        <item x="1028"/>
        <item m="1" x="3125"/>
        <item m="1" x="2871"/>
        <item x="2259"/>
        <item m="1" x="3022"/>
        <item x="2030"/>
        <item x="2071"/>
        <item x="2031"/>
        <item x="2067"/>
        <item x="914"/>
        <item m="1" x="2984"/>
        <item x="2262"/>
        <item x="2261"/>
        <item x="2072"/>
        <item x="730"/>
        <item x="731"/>
        <item x="1038"/>
        <item x="128"/>
        <item m="1" x="2359"/>
        <item x="1955"/>
        <item x="925"/>
        <item x="1916"/>
        <item m="1" x="2484"/>
        <item x="1956"/>
        <item x="926"/>
        <item x="1342"/>
        <item m="1" x="2780"/>
        <item x="850"/>
        <item x="1986"/>
        <item m="1" x="2601"/>
        <item x="469"/>
        <item x="1917"/>
        <item x="1918"/>
        <item x="1919"/>
        <item x="1920"/>
        <item x="646"/>
        <item x="755"/>
        <item x="761"/>
        <item x="2192"/>
        <item x="2254"/>
        <item m="1" x="2939"/>
        <item x="2252"/>
        <item x="2253"/>
        <item x="1302"/>
        <item x="1244"/>
        <item m="1" x="2585"/>
        <item x="632"/>
        <item x="771"/>
        <item x="642"/>
        <item x="1322"/>
        <item x="1323"/>
        <item m="1" x="2897"/>
        <item x="495"/>
        <item m="1" x="2718"/>
        <item x="569"/>
        <item x="1238"/>
        <item x="256"/>
        <item x="952"/>
        <item x="1277"/>
        <item x="1253"/>
        <item x="590"/>
        <item x="527"/>
        <item m="1" x="2362"/>
        <item x="987"/>
        <item x="2174"/>
        <item x="1201"/>
        <item x="43"/>
        <item x="1273"/>
        <item m="1" x="3147"/>
        <item x="1720"/>
        <item m="1" x="3073"/>
        <item x="1681"/>
        <item m="1" x="2269"/>
        <item x="1715"/>
        <item x="1714"/>
        <item m="1" x="3084"/>
        <item x="1680"/>
        <item x="1679"/>
        <item m="1" x="2348"/>
        <item x="1708"/>
        <item x="1707"/>
        <item m="1" x="2715"/>
        <item x="1676"/>
        <item x="1675"/>
        <item m="1" x="2602"/>
        <item x="1718"/>
        <item m="1" x="2983"/>
        <item m="1" x="2351"/>
        <item x="1719"/>
        <item m="1" x="2476"/>
        <item m="1" x="2696"/>
        <item x="1682"/>
        <item x="1717"/>
        <item x="1716"/>
        <item m="1" x="3126"/>
        <item x="1684"/>
        <item x="1683"/>
        <item m="1" x="2817"/>
        <item x="1668"/>
        <item x="1701"/>
        <item x="1700"/>
        <item m="1" x="2632"/>
        <item x="1667"/>
        <item m="1" x="2349"/>
        <item x="1674"/>
        <item x="1686"/>
        <item x="1743"/>
        <item m="1" x="2925"/>
        <item m="1" x="2904"/>
        <item x="1706"/>
        <item x="1705"/>
        <item m="1" x="3127"/>
        <item x="1687"/>
        <item x="1744"/>
        <item m="1" x="2642"/>
        <item m="1" x="2951"/>
        <item x="1673"/>
        <item x="1672"/>
        <item m="1" x="2774"/>
        <item x="1712"/>
        <item x="1711"/>
        <item m="1" x="2934"/>
        <item x="1713"/>
        <item x="1678"/>
        <item x="1677"/>
        <item m="1" x="3066"/>
        <item x="1689"/>
        <item m="1" x="2708"/>
        <item x="1685"/>
        <item m="1" x="2333"/>
        <item x="1690"/>
        <item m="1" x="3011"/>
        <item x="1691"/>
        <item m="1" x="2791"/>
        <item x="1688"/>
        <item x="1742"/>
        <item m="1" x="2345"/>
        <item m="1" x="2638"/>
        <item x="1694"/>
        <item x="1693"/>
        <item x="1692"/>
        <item m="1" x="2274"/>
        <item x="1661"/>
        <item x="1660"/>
        <item x="1659"/>
        <item m="1" x="2928"/>
        <item x="1663"/>
        <item m="1" x="2523"/>
        <item x="1696"/>
        <item x="1695"/>
        <item m="1" x="2716"/>
        <item x="1662"/>
        <item m="1" x="3067"/>
        <item x="1671"/>
        <item x="1704"/>
        <item x="1703"/>
        <item x="1702"/>
        <item m="1" x="2636"/>
        <item x="1670"/>
        <item x="1669"/>
        <item m="1" x="2467"/>
        <item x="1699"/>
        <item x="1741"/>
        <item m="1" x="2660"/>
        <item x="1698"/>
        <item x="1697"/>
        <item m="1" x="2628"/>
        <item x="1666"/>
        <item x="1665"/>
        <item x="1664"/>
        <item m="1" x="2520"/>
        <item x="1710"/>
        <item x="1709"/>
        <item x="1921"/>
        <item x="1922"/>
        <item x="2249"/>
        <item x="407"/>
        <item x="395"/>
        <item x="571"/>
        <item x="197"/>
        <item x="253"/>
        <item x="2260"/>
        <item x="2075"/>
        <item x="7"/>
        <item x="1411"/>
        <item m="1" x="3069"/>
        <item x="965"/>
        <item m="1" x="3115"/>
        <item m="1" x="2451"/>
        <item m="1" x="2508"/>
        <item x="1281"/>
        <item x="1242"/>
        <item x="8"/>
        <item x="1260"/>
        <item x="732"/>
        <item x="733"/>
        <item x="734"/>
        <item m="1" x="2541"/>
        <item x="453"/>
        <item x="234"/>
        <item x="473"/>
        <item x="452"/>
        <item x="199"/>
        <item x="399"/>
        <item x="1234"/>
        <item x="1467"/>
        <item x="772"/>
        <item x="1923"/>
        <item x="1924"/>
        <item m="1" x="2808"/>
        <item x="1957"/>
        <item x="1974"/>
        <item x="1925"/>
        <item x="1926"/>
        <item m="1" x="2396"/>
        <item x="953"/>
        <item x="954"/>
        <item x="1869"/>
        <item m="1" x="2426"/>
        <item x="2064"/>
        <item x="1888"/>
        <item x="1889"/>
        <item x="1981"/>
        <item m="1" x="2757"/>
        <item x="1123"/>
        <item x="1059"/>
        <item x="1958"/>
        <item x="1979"/>
        <item x="1927"/>
        <item x="1970"/>
        <item x="56"/>
        <item x="100"/>
        <item x="59"/>
        <item x="616"/>
        <item x="576"/>
        <item x="73"/>
        <item x="74"/>
        <item m="1" x="2855"/>
        <item m="1" x="2385"/>
        <item x="251"/>
        <item m="1" x="2960"/>
        <item x="586"/>
        <item m="1" x="3062"/>
        <item m="1" x="2703"/>
        <item x="577"/>
        <item x="578"/>
        <item x="254"/>
        <item x="579"/>
        <item x="207"/>
        <item x="580"/>
        <item m="1" x="2815"/>
        <item m="1" x="2700"/>
        <item m="1" x="2866"/>
        <item m="1" x="2745"/>
        <item x="110"/>
        <item x="111"/>
        <item x="594"/>
        <item x="581"/>
        <item x="582"/>
        <item x="583"/>
        <item x="584"/>
        <item m="1" x="2683"/>
        <item x="614"/>
        <item x="604"/>
        <item x="57"/>
        <item x="518"/>
        <item x="1176"/>
        <item x="515"/>
        <item m="1" x="2813"/>
        <item x="503"/>
        <item x="1331"/>
        <item x="1269"/>
        <item x="1267"/>
        <item x="1870"/>
        <item x="137"/>
        <item x="138"/>
        <item x="1070"/>
        <item m="1" x="2980"/>
        <item x="478"/>
        <item x="479"/>
        <item x="1928"/>
        <item x="543"/>
        <item x="378"/>
        <item m="1" x="2522"/>
        <item m="1" x="2917"/>
        <item x="404"/>
        <item m="1" x="3025"/>
        <item m="1" x="2899"/>
        <item x="558"/>
        <item x="546"/>
        <item x="852"/>
        <item x="2248"/>
        <item m="1" x="2763"/>
        <item x="1871"/>
        <item x="1929"/>
        <item x="1796"/>
        <item x="1795"/>
        <item x="1852"/>
        <item x="1851"/>
        <item m="1" x="3088"/>
        <item m="1" x="2548"/>
        <item m="1" x="3089"/>
        <item m="1" x="2549"/>
        <item x="1786"/>
        <item x="1785"/>
        <item x="1836"/>
        <item x="1835"/>
        <item x="1776"/>
        <item x="1775"/>
        <item x="1824"/>
        <item x="1823"/>
        <item m="1" x="2438"/>
        <item m="1" x="2517"/>
        <item m="1" x="2452"/>
        <item m="1" x="3129"/>
        <item m="1" x="3090"/>
        <item m="1" x="2550"/>
        <item m="1" x="3091"/>
        <item m="1" x="2551"/>
        <item x="1848"/>
        <item x="1847"/>
        <item x="1814"/>
        <item x="1813"/>
        <item m="1" x="2921"/>
        <item m="1" x="2270"/>
        <item x="1790"/>
        <item x="1789"/>
        <item x="1839"/>
        <item x="1840"/>
        <item m="1" x="3134"/>
        <item m="1" x="2809"/>
        <item m="1" x="2416"/>
        <item m="1" x="2588"/>
        <item m="1" x="2649"/>
        <item x="1806"/>
        <item x="1805"/>
        <item x="1864"/>
        <item x="1863"/>
        <item x="1802"/>
        <item x="1801"/>
        <item m="1" x="2378"/>
        <item m="1" x="3045"/>
        <item x="1850"/>
        <item x="1849"/>
        <item x="1778"/>
        <item x="1777"/>
        <item x="1828"/>
        <item x="1827"/>
        <item m="1" x="2922"/>
        <item m="1" x="2271"/>
        <item x="1868"/>
        <item x="1867"/>
        <item x="1780"/>
        <item x="1779"/>
        <item x="1830"/>
        <item x="1829"/>
        <item x="1800"/>
        <item x="1799"/>
        <item x="1858"/>
        <item x="1857"/>
        <item m="1" x="2874"/>
        <item m="1" x="3144"/>
        <item m="1" x="2624"/>
        <item m="1" x="2857"/>
        <item m="1" x="2625"/>
        <item m="1" x="2858"/>
        <item x="1807"/>
        <item x="1808"/>
        <item m="1" x="2884"/>
        <item m="1" x="3004"/>
        <item m="1" x="2379"/>
        <item m="1" x="3046"/>
        <item m="1" x="2380"/>
        <item m="1" x="3047"/>
        <item x="1862"/>
        <item x="1861"/>
        <item m="1" x="3018"/>
        <item m="1" x="2663"/>
        <item m="1" x="3019"/>
        <item m="1" x="2664"/>
        <item x="1812"/>
        <item x="1811"/>
        <item m="1" x="2783"/>
        <item m="1" x="2373"/>
        <item x="1816"/>
        <item x="1815"/>
        <item m="1" x="2286"/>
        <item m="1" x="2431"/>
        <item x="1826"/>
        <item x="1825"/>
        <item x="1822"/>
        <item x="1821"/>
        <item m="1" x="2784"/>
        <item m="1" x="2374"/>
        <item x="1792"/>
        <item x="1791"/>
        <item x="1841"/>
        <item x="1842"/>
        <item x="1810"/>
        <item x="1809"/>
        <item m="1" x="2867"/>
        <item x="1804"/>
        <item x="1803"/>
        <item m="1" x="2405"/>
        <item m="1" x="2580"/>
        <item m="1" x="2557"/>
        <item m="1" x="2704"/>
        <item m="1" x="2558"/>
        <item m="1" x="2705"/>
        <item x="1788"/>
        <item x="1787"/>
        <item x="1838"/>
        <item x="1837"/>
        <item x="1784"/>
        <item x="1783"/>
        <item x="1834"/>
        <item x="1833"/>
        <item x="1820"/>
        <item x="1819"/>
        <item x="1866"/>
        <item x="1865"/>
        <item x="1818"/>
        <item x="1817"/>
        <item m="1" x="2885"/>
        <item m="1" x="3005"/>
        <item x="1854"/>
        <item x="1853"/>
        <item x="1856"/>
        <item x="1855"/>
        <item x="1860"/>
        <item x="1859"/>
        <item m="1" x="3006"/>
        <item m="1" x="2599"/>
        <item x="1798"/>
        <item x="1797"/>
        <item x="1794"/>
        <item x="1793"/>
        <item x="1846"/>
        <item x="1845"/>
        <item m="1" x="2412"/>
        <item m="1" x="2643"/>
        <item m="1" x="2923"/>
        <item m="1" x="2272"/>
        <item m="1" x="2924"/>
        <item m="1" x="2273"/>
        <item x="1782"/>
        <item x="1781"/>
        <item x="1832"/>
        <item x="1831"/>
        <item m="1" x="2533"/>
        <item m="1" x="2695"/>
        <item x="1844"/>
        <item x="1843"/>
        <item x="1959"/>
        <item x="1930"/>
        <item m="1" x="3060"/>
        <item x="1774"/>
        <item x="1305"/>
        <item m="1" x="2512"/>
        <item x="1403"/>
        <item x="1506"/>
        <item x="557"/>
        <item x="485"/>
        <item x="535"/>
        <item m="1" x="2685"/>
        <item x="1319"/>
        <item m="1" x="2367"/>
        <item x="432"/>
        <item x="1446"/>
        <item m="1" x="2312"/>
        <item x="1218"/>
        <item x="1077"/>
        <item x="908"/>
        <item x="910"/>
        <item x="1001"/>
        <item x="1076"/>
        <item x="1112"/>
        <item x="1078"/>
        <item x="906"/>
        <item x="909"/>
        <item x="994"/>
        <item m="1" x="2297"/>
        <item m="1" x="3014"/>
        <item x="673"/>
        <item x="1114"/>
        <item x="332"/>
        <item x="1177"/>
        <item x="517"/>
        <item x="516"/>
        <item m="1" x="2988"/>
        <item x="2032"/>
        <item x="573"/>
        <item x="587"/>
        <item m="1" x="2466"/>
        <item x="484"/>
        <item x="489"/>
        <item x="490"/>
        <item x="1155"/>
        <item x="1154"/>
        <item x="1153"/>
        <item x="1960"/>
        <item x="1931"/>
        <item x="2257"/>
        <item m="1" x="3095"/>
        <item x="2247"/>
        <item x="2251"/>
        <item x="796"/>
        <item x="2263"/>
        <item x="1961"/>
        <item x="927"/>
        <item x="1343"/>
        <item m="1" x="2560"/>
        <item x="205"/>
        <item m="1" x="2531"/>
        <item x="347"/>
        <item x="405"/>
        <item x="346"/>
        <item x="919"/>
        <item m="1" x="3008"/>
        <item x="938"/>
        <item x="1003"/>
        <item m="1" x="3038"/>
        <item x="670"/>
        <item m="1" x="2746"/>
        <item m="1" x="2918"/>
        <item m="1" x="2959"/>
        <item m="1" x="3058"/>
        <item x="1248"/>
        <item m="1" x="2821"/>
        <item x="939"/>
        <item x="1418"/>
        <item x="1419"/>
        <item x="1420"/>
        <item x="1421"/>
        <item x="1422"/>
        <item x="1423"/>
        <item m="1" x="3108"/>
        <item x="1449"/>
        <item x="1415"/>
        <item x="1416"/>
        <item x="1417"/>
        <item x="1451"/>
        <item x="1414"/>
        <item x="1452"/>
        <item x="1453"/>
        <item x="854"/>
        <item x="1991"/>
        <item x="1301"/>
        <item x="143"/>
        <item x="1988"/>
        <item x="1459"/>
        <item m="1" x="2883"/>
        <item m="1" x="3064"/>
        <item m="1" x="2630"/>
        <item m="1" x="2836"/>
        <item m="1" x="2578"/>
        <item x="624"/>
        <item x="2172"/>
        <item x="1036"/>
        <item x="992"/>
        <item x="985"/>
        <item x="1187"/>
        <item x="1213"/>
        <item x="1493"/>
        <item x="1215"/>
        <item x="1468"/>
        <item x="2068"/>
        <item x="1872"/>
        <item m="1" x="2300"/>
        <item x="1873"/>
        <item x="1874"/>
        <item x="675"/>
        <item x="2051"/>
        <item x="647"/>
        <item x="678"/>
        <item x="401"/>
        <item x="1025"/>
        <item x="307"/>
        <item m="1" x="2827"/>
        <item m="1" x="2976"/>
        <item x="309"/>
        <item x="308"/>
        <item m="1" x="2950"/>
        <item m="1" x="2435"/>
        <item x="1026"/>
        <item x="28"/>
        <item m="1" x="2622"/>
        <item x="54"/>
        <item m="1" x="2445"/>
        <item m="1" x="2693"/>
        <item x="1063"/>
        <item x="956"/>
        <item x="932"/>
        <item x="229"/>
        <item x="481"/>
        <item x="412"/>
        <item x="119"/>
        <item x="443"/>
        <item x="339"/>
        <item x="1431"/>
        <item x="1432"/>
        <item x="1433"/>
        <item x="1434"/>
        <item x="1435"/>
        <item x="1436"/>
        <item x="1437"/>
        <item x="1438"/>
        <item x="1439"/>
        <item m="1" x="2702"/>
        <item x="936"/>
        <item x="823"/>
        <item x="668"/>
        <item x="667"/>
        <item m="1" x="2604"/>
        <item x="669"/>
        <item x="826"/>
        <item x="825"/>
        <item x="824"/>
        <item x="691"/>
        <item x="750"/>
        <item x="120"/>
        <item x="340"/>
        <item x="744"/>
        <item x="1137"/>
        <item x="912"/>
        <item x="817"/>
        <item x="1502"/>
        <item x="951"/>
        <item x="1031"/>
        <item x="1162"/>
        <item x="255"/>
        <item x="471"/>
        <item m="1" x="2470"/>
        <item x="625"/>
        <item x="221"/>
        <item x="257"/>
        <item m="1" x="3037"/>
        <item x="644"/>
        <item x="971"/>
        <item x="1049"/>
        <item m="1" x="2444"/>
        <item x="1290"/>
        <item m="1" x="2347"/>
        <item m="1" x="2436"/>
        <item x="545"/>
        <item x="806"/>
        <item m="1" x="2701"/>
        <item m="1" x="2361"/>
        <item m="1" x="2310"/>
        <item x="618"/>
        <item m="1" x="2341"/>
        <item x="1456"/>
        <item m="1" x="2941"/>
        <item x="570"/>
        <item x="1329"/>
        <item x="224"/>
        <item x="455"/>
        <item m="1" x="3087"/>
        <item m="1" x="2353"/>
        <item x="263"/>
        <item x="262"/>
        <item m="1" x="2719"/>
        <item x="456"/>
        <item m="1" x="2982"/>
        <item m="1" x="2472"/>
        <item m="1" x="2678"/>
        <item x="222"/>
        <item x="1074"/>
        <item m="1" x="2352"/>
        <item x="249"/>
        <item m="1" x="2670"/>
        <item x="955"/>
        <item m="1" x="2457"/>
        <item m="1" x="2747"/>
        <item m="1" x="2834"/>
        <item m="1" x="2782"/>
        <item x="1073"/>
        <item m="1" x="2615"/>
        <item m="1" x="2576"/>
        <item m="1" x="3142"/>
        <item x="457"/>
        <item m="1" x="2473"/>
        <item x="454"/>
        <item m="1" x="2327"/>
        <item x="458"/>
        <item x="1179"/>
        <item x="459"/>
        <item x="238"/>
        <item m="1" x="2330"/>
        <item m="1" x="2931"/>
        <item x="532"/>
        <item m="1" x="2775"/>
        <item m="1" x="2743"/>
        <item x="531"/>
        <item m="1" x="2873"/>
        <item x="621"/>
        <item m="1" x="3157"/>
        <item m="1" x="2789"/>
        <item x="282"/>
        <item x="1249"/>
        <item m="1" x="2645"/>
        <item x="892"/>
        <item x="276"/>
        <item m="1" x="2567"/>
        <item m="1" x="2799"/>
        <item m="1" x="2324"/>
        <item m="1" x="2848"/>
        <item x="556"/>
        <item m="1" x="2707"/>
        <item x="212"/>
        <item m="1" x="2999"/>
        <item m="1" x="2276"/>
        <item x="223"/>
        <item m="1" x="2859"/>
        <item m="1" x="3024"/>
        <item m="1" x="2433"/>
        <item x="460"/>
        <item m="1" x="2864"/>
        <item m="1" x="2794"/>
        <item x="609"/>
        <item x="1624"/>
        <item m="1" x="2635"/>
        <item m="1" x="3017"/>
        <item m="1" x="2513"/>
        <item x="645"/>
        <item x="533"/>
        <item m="1" x="3059"/>
        <item x="1196"/>
        <item m="1" x="2614"/>
        <item x="327"/>
        <item m="1" x="2559"/>
        <item m="1" x="2387"/>
        <item x="240"/>
        <item x="1180"/>
        <item m="1" x="3153"/>
        <item x="288"/>
        <item m="1" x="2343"/>
        <item x="303"/>
        <item m="1" x="3097"/>
        <item m="1" x="2597"/>
        <item x="330"/>
        <item x="291"/>
        <item m="1" x="3000"/>
        <item m="1" x="2807"/>
        <item m="1" x="3001"/>
        <item x="292"/>
        <item x="333"/>
        <item x="299"/>
        <item m="1" x="2279"/>
        <item x="301"/>
        <item m="1" x="2957"/>
        <item x="306"/>
        <item x="294"/>
        <item m="1" x="2958"/>
        <item m="1" x="2896"/>
        <item x="295"/>
        <item x="305"/>
        <item x="304"/>
        <item m="1" x="3072"/>
        <item x="296"/>
        <item m="1" x="3002"/>
        <item m="1" x="2280"/>
        <item x="302"/>
        <item x="293"/>
        <item m="1" x="3114"/>
        <item m="1" x="2510"/>
        <item x="519"/>
        <item x="520"/>
        <item x="402"/>
        <item m="1" x="3085"/>
        <item x="204"/>
        <item x="599"/>
        <item m="1" x="2986"/>
        <item x="242"/>
        <item x="602"/>
        <item m="1" x="2972"/>
        <item m="1" x="2335"/>
        <item x="697"/>
        <item x="702"/>
        <item x="726"/>
        <item x="698"/>
        <item x="699"/>
        <item x="708"/>
        <item x="707"/>
        <item x="705"/>
        <item x="709"/>
        <item x="706"/>
        <item x="700"/>
        <item x="725"/>
        <item x="107"/>
        <item x="108"/>
        <item x="106"/>
        <item x="1314"/>
        <item x="1932"/>
        <item x="1933"/>
        <item m="1" x="2902"/>
        <item x="89"/>
        <item x="396"/>
        <item x="208"/>
        <item m="1" x="2590"/>
        <item m="1" x="3116"/>
        <item x="85"/>
        <item m="1" x="2573"/>
        <item x="497"/>
        <item x="344"/>
        <item m="1" x="2854"/>
        <item x="132"/>
        <item x="130"/>
        <item x="539"/>
        <item m="1" x="2778"/>
        <item x="988"/>
        <item m="1" x="2962"/>
        <item x="351"/>
        <item x="686"/>
        <item m="1" x="2329"/>
        <item x="1334"/>
        <item x="1315"/>
        <item x="1470"/>
        <item x="1039"/>
        <item m="1" x="3123"/>
        <item m="1" x="2756"/>
        <item m="1" x="2860"/>
        <item x="928"/>
        <item m="1" x="3041"/>
        <item m="1" x="2315"/>
        <item m="1" x="3034"/>
        <item x="1501"/>
        <item x="787"/>
        <item m="1" x="2863"/>
        <item x="680"/>
        <item x="31"/>
        <item m="1" x="2629"/>
        <item x="264"/>
        <item x="897"/>
        <item x="963"/>
        <item m="1" x="2926"/>
        <item m="1" x="2603"/>
        <item m="1" x="2372"/>
        <item x="32"/>
        <item m="1" x="2598"/>
        <item x="337"/>
        <item x="779"/>
        <item x="780"/>
        <item x="778"/>
        <item m="1" x="3094"/>
        <item m="1" x="2738"/>
        <item m="1" x="3138"/>
        <item x="355"/>
        <item x="1410"/>
        <item x="1494"/>
        <item x="1495"/>
        <item x="777"/>
        <item x="776"/>
        <item x="782"/>
        <item x="781"/>
        <item m="1" x="2933"/>
        <item m="1" x="3143"/>
        <item x="1496"/>
        <item x="1497"/>
        <item m="1" x="2677"/>
        <item x="929"/>
        <item x="350"/>
        <item x="48"/>
        <item x="1308"/>
        <item x="983"/>
        <item m="1" x="2518"/>
        <item x="683"/>
        <item x="1310"/>
        <item x="226"/>
        <item x="1053"/>
        <item x="281"/>
        <item m="1" x="2965"/>
        <item m="1" x="2609"/>
        <item m="1" x="3007"/>
        <item m="1" x="2447"/>
        <item m="1" x="2425"/>
        <item x="801"/>
        <item x="802"/>
        <item m="1" x="2295"/>
        <item x="818"/>
        <item x="894"/>
        <item x="718"/>
        <item x="2175"/>
        <item x="905"/>
        <item x="1272"/>
        <item x="575"/>
        <item x="2213"/>
        <item x="2214"/>
        <item x="861"/>
        <item x="862"/>
        <item x="1217"/>
        <item x="860"/>
        <item x="544"/>
        <item x="468"/>
        <item x="448"/>
        <item x="449"/>
        <item x="63"/>
        <item m="1" x="2497"/>
        <item x="807"/>
        <item m="1" x="2750"/>
        <item m="1" x="2898"/>
        <item x="563"/>
        <item x="1321"/>
        <item x="1306"/>
        <item m="1" x="2796"/>
        <item x="770"/>
        <item m="1" x="2818"/>
        <item m="1" x="2822"/>
        <item m="1" x="2832"/>
        <item x="765"/>
        <item x="764"/>
        <item m="1" x="2833"/>
        <item x="766"/>
        <item m="1" x="2499"/>
        <item m="1" x="2694"/>
        <item m="1" x="2524"/>
        <item m="1" x="2400"/>
        <item m="1" x="2415"/>
        <item m="1" x="2314"/>
        <item m="1" x="2370"/>
        <item m="1" x="3080"/>
        <item x="809"/>
        <item x="808"/>
        <item x="810"/>
        <item x="990"/>
        <item x="317"/>
        <item x="313"/>
        <item x="2215"/>
        <item x="962"/>
        <item m="1" x="3104"/>
        <item x="1226"/>
        <item m="1" x="3020"/>
        <item x="477"/>
        <item x="752"/>
        <item m="1" x="2994"/>
        <item x="753"/>
        <item x="1194"/>
        <item m="1" x="3082"/>
        <item x="655"/>
        <item m="1" x="2712"/>
        <item x="1161"/>
        <item m="1" x="2772"/>
        <item x="2097"/>
        <item x="2118"/>
        <item x="2188"/>
        <item x="2123"/>
        <item x="2103"/>
        <item m="1" x="2845"/>
        <item x="2179"/>
        <item m="1" x="2563"/>
        <item x="2046"/>
        <item m="1" x="2644"/>
        <item x="2142"/>
        <item x="833"/>
        <item x="832"/>
        <item x="2135"/>
        <item x="2136"/>
        <item x="2101"/>
        <item x="2159"/>
        <item x="2160"/>
        <item x="2114"/>
        <item m="1" x="2768"/>
        <item x="2107"/>
        <item x="2194"/>
        <item m="1" x="3110"/>
        <item x="2141"/>
        <item m="1" x="2397"/>
        <item x="2112"/>
        <item x="2110"/>
        <item x="2157"/>
        <item x="2138"/>
        <item x="2161"/>
        <item x="2119"/>
        <item x="2129"/>
        <item x="2187"/>
        <item x="2111"/>
        <item x="2143"/>
        <item m="1" x="2382"/>
        <item x="2106"/>
        <item m="1" x="2838"/>
        <item x="1000"/>
        <item m="1" x="2652"/>
        <item m="1" x="2793"/>
        <item m="1" x="3057"/>
        <item m="1" x="3106"/>
        <item x="2115"/>
        <item x="2116"/>
        <item m="1" x="2940"/>
        <item x="2047"/>
        <item x="886"/>
        <item x="2189"/>
        <item x="2163"/>
        <item x="2093"/>
        <item x="2087"/>
        <item x="2120"/>
        <item x="2079"/>
        <item x="2077"/>
        <item x="2092"/>
        <item x="2131"/>
        <item x="2084"/>
        <item x="2095"/>
        <item x="2176"/>
        <item x="2096"/>
        <item x="2132"/>
        <item x="2148"/>
        <item x="2152"/>
        <item x="2151"/>
        <item m="1" x="2954"/>
        <item m="1" x="2413"/>
        <item x="2154"/>
        <item x="2155"/>
        <item x="2156"/>
        <item x="2190"/>
        <item x="1890"/>
        <item m="1" x="2961"/>
        <item x="1169"/>
        <item x="1338"/>
        <item x="1055"/>
        <item m="1" x="2420"/>
        <item x="2048"/>
        <item x="1885"/>
        <item x="2191"/>
        <item x="2040"/>
        <item m="1" x="2587"/>
        <item x="2162"/>
        <item x="2125"/>
        <item x="2128"/>
        <item x="2090"/>
        <item x="2091"/>
        <item x="2076"/>
        <item x="2177"/>
        <item x="2124"/>
        <item x="2178"/>
        <item x="2089"/>
        <item x="2185"/>
        <item x="1891"/>
        <item m="1" x="2299"/>
        <item x="2113"/>
        <item x="2182"/>
        <item m="1" x="2571"/>
        <item m="1" x="2505"/>
        <item m="1" x="2991"/>
        <item x="2181"/>
        <item x="2127"/>
        <item m="1" x="2829"/>
        <item x="2122"/>
        <item x="2041"/>
        <item x="2042"/>
        <item m="1" x="2579"/>
        <item x="2196"/>
        <item x="2134"/>
        <item x="2140"/>
        <item x="2149"/>
        <item x="2158"/>
        <item x="2126"/>
        <item x="2121"/>
        <item m="1" x="2981"/>
        <item x="2137"/>
        <item m="1" x="3036"/>
        <item x="2153"/>
        <item x="2146"/>
        <item x="2080"/>
        <item x="2139"/>
        <item x="2198"/>
        <item x="2102"/>
        <item x="2085"/>
        <item x="2186"/>
        <item m="1" x="2535"/>
        <item x="2108"/>
        <item x="2180"/>
        <item x="2094"/>
        <item x="2100"/>
        <item x="2099"/>
        <item x="2086"/>
        <item x="2088"/>
        <item x="2083"/>
        <item m="1" x="2424"/>
        <item x="2147"/>
        <item x="2193"/>
        <item x="2197"/>
        <item m="1" x="2278"/>
        <item m="1" x="2878"/>
        <item x="2183"/>
        <item x="2078"/>
        <item x="2133"/>
        <item m="1" x="2305"/>
        <item x="2081"/>
        <item x="2082"/>
        <item x="2130"/>
        <item x="2145"/>
        <item x="2144"/>
        <item m="1" x="2691"/>
        <item x="2069"/>
        <item m="1" x="2900"/>
        <item x="2117"/>
        <item x="1118"/>
        <item x="1102"/>
        <item x="1104"/>
        <item x="1103"/>
        <item x="1109"/>
        <item x="1106"/>
        <item x="1111"/>
        <item x="1108"/>
        <item x="1107"/>
        <item x="1110"/>
        <item x="1105"/>
        <item x="1113"/>
        <item x="878"/>
        <item x="879"/>
        <item x="2109"/>
        <item m="1" x="3081"/>
        <item x="189"/>
        <item x="188"/>
        <item m="1" x="3145"/>
        <item x="159"/>
        <item x="160"/>
        <item x="157"/>
        <item m="1" x="2581"/>
        <item x="682"/>
        <item x="651"/>
        <item m="1" x="2721"/>
        <item x="1359"/>
        <item x="631"/>
        <item x="2205"/>
        <item x="2204"/>
        <item x="1251"/>
        <item x="1128"/>
        <item x="322"/>
        <item m="1" x="2720"/>
        <item x="743"/>
        <item x="559"/>
        <item m="1" x="2792"/>
        <item x="436"/>
        <item x="1124"/>
        <item m="1" x="2835"/>
        <item x="998"/>
        <item m="1" x="3051"/>
        <item x="53"/>
        <item x="52"/>
        <item m="1" x="2880"/>
        <item x="1084"/>
        <item x="1086"/>
        <item x="1087"/>
        <item x="1085"/>
        <item x="1097"/>
        <item x="1098"/>
        <item x="1099"/>
        <item x="1100"/>
        <item x="1101"/>
        <item m="1" x="2450"/>
        <item x="876"/>
        <item x="834"/>
        <item x="835"/>
        <item m="1" x="2364"/>
        <item x="868"/>
        <item x="856"/>
        <item x="855"/>
        <item x="1188"/>
        <item x="1189"/>
        <item x="649"/>
        <item x="816"/>
        <item m="1" x="2914"/>
        <item x="1191"/>
        <item x="1081"/>
        <item x="869"/>
        <item x="1094"/>
        <item x="1095"/>
        <item x="1093"/>
        <item x="837"/>
        <item x="838"/>
        <item x="836"/>
        <item x="885"/>
        <item x="1096"/>
        <item m="1" x="2810"/>
        <item x="748"/>
        <item x="1091"/>
        <item x="831"/>
        <item x="1080"/>
        <item x="870"/>
        <item x="872"/>
        <item x="875"/>
        <item x="874"/>
        <item x="871"/>
        <item x="873"/>
        <item x="866"/>
        <item x="858"/>
        <item m="1" x="2804"/>
        <item x="1082"/>
        <item x="1190"/>
        <item x="1090"/>
        <item x="1088"/>
        <item x="1089"/>
        <item x="1192"/>
        <item x="650"/>
        <item x="891"/>
        <item x="1092"/>
        <item m="1" x="2985"/>
        <item x="685"/>
        <item x="815"/>
        <item x="867"/>
        <item x="1223"/>
        <item x="1115"/>
        <item m="1" x="2710"/>
        <item x="1237"/>
        <item m="1" x="2995"/>
        <item x="1934"/>
        <item x="1935"/>
        <item x="1936"/>
        <item x="1937"/>
        <item x="1938"/>
        <item x="136"/>
        <item m="1" x="2690"/>
        <item m="1" x="2843"/>
        <item m="1" x="2389"/>
        <item m="1" x="2706"/>
        <item x="1962"/>
        <item x="1965"/>
        <item x="1975"/>
        <item x="1971"/>
        <item x="1939"/>
        <item x="1880"/>
        <item m="1" x="2496"/>
        <item x="1193"/>
        <item x="1268"/>
        <item x="1337"/>
        <item x="1336"/>
        <item x="827"/>
        <item x="1121"/>
        <item m="1" x="2320"/>
        <item x="338"/>
        <item x="483"/>
        <item m="1" x="2462"/>
        <item x="486"/>
        <item m="1" x="3010"/>
        <item x="345"/>
        <item x="385"/>
        <item m="1" x="2459"/>
        <item x="386"/>
        <item x="387"/>
        <item x="55"/>
        <item x="1578"/>
        <item x="1551"/>
        <item x="1516"/>
        <item x="1584"/>
        <item x="1560"/>
        <item x="1581"/>
        <item x="1638"/>
        <item x="1525"/>
        <item x="1522"/>
        <item x="1545"/>
        <item x="1612"/>
        <item x="1609"/>
        <item x="1519"/>
        <item x="1633"/>
        <item x="1616"/>
        <item x="1593"/>
        <item x="1630"/>
        <item x="1533"/>
        <item x="1607"/>
        <item x="1575"/>
        <item x="1590"/>
        <item x="1604"/>
        <item x="1648"/>
        <item x="1513"/>
        <item x="1539"/>
        <item x="1557"/>
        <item x="1563"/>
        <item x="1587"/>
        <item x="1636"/>
        <item x="1566"/>
        <item x="1569"/>
        <item x="1645"/>
        <item x="1554"/>
        <item x="1601"/>
        <item x="1527"/>
        <item x="1619"/>
        <item x="1598"/>
        <item x="1536"/>
        <item x="1530"/>
        <item x="1614"/>
        <item x="1596"/>
        <item x="1548"/>
        <item x="1542"/>
        <item x="1572"/>
        <item x="1521"/>
        <item x="1520"/>
        <item m="1" x="3098"/>
        <item x="1544"/>
        <item x="1543"/>
        <item m="1" x="3009"/>
        <item x="1611"/>
        <item x="1610"/>
        <item x="1608"/>
        <item m="1" x="2653"/>
        <item x="1515"/>
        <item x="1514"/>
        <item m="1" x="2446"/>
        <item x="1518"/>
        <item m="1" x="2744"/>
        <item m="1" x="3103"/>
        <item x="1632"/>
        <item x="1631"/>
        <item m="1" x="3028"/>
        <item x="1592"/>
        <item x="1591"/>
        <item x="1615"/>
        <item m="1" x="2689"/>
        <item m="1" x="2734"/>
        <item x="1583"/>
        <item x="1582"/>
        <item m="1" x="2432"/>
        <item x="1532"/>
        <item x="1531"/>
        <item x="1629"/>
        <item x="1628"/>
        <item m="1" x="2787"/>
        <item m="1" x="2987"/>
        <item x="1606"/>
        <item x="1605"/>
        <item m="1" x="2861"/>
        <item x="1646"/>
        <item m="1" x="2526"/>
        <item x="1647"/>
        <item m="1" x="2937"/>
        <item x="1574"/>
        <item x="1573"/>
        <item m="1" x="2841"/>
        <item x="1589"/>
        <item x="1588"/>
        <item m="1" x="2930"/>
        <item x="1603"/>
        <item x="1602"/>
        <item m="1" x="2731"/>
        <item x="1649"/>
        <item x="1512"/>
        <item x="1511"/>
        <item m="1" x="2698"/>
        <item x="1538"/>
        <item x="1537"/>
        <item m="1" x="2803"/>
        <item x="1556"/>
        <item x="1555"/>
        <item m="1" x="2617"/>
        <item x="1562"/>
        <item x="1561"/>
        <item m="1" x="2770"/>
        <item x="1586"/>
        <item x="1585"/>
        <item m="1" x="2906"/>
        <item x="1550"/>
        <item x="1549"/>
        <item m="1" x="2816"/>
        <item x="1634"/>
        <item m="1" x="2992"/>
        <item x="1635"/>
        <item x="1559"/>
        <item x="1558"/>
        <item m="1" x="3093"/>
        <item x="1565"/>
        <item x="1564"/>
        <item m="1" x="3035"/>
        <item x="1568"/>
        <item x="1567"/>
        <item m="1" x="2740"/>
        <item x="1644"/>
        <item x="1553"/>
        <item x="1600"/>
        <item x="1599"/>
        <item m="1" x="2830"/>
        <item x="1577"/>
        <item x="1576"/>
        <item m="1" x="2291"/>
        <item x="1526"/>
        <item m="1" x="2764"/>
        <item x="1618"/>
        <item x="1617"/>
        <item m="1" x="2311"/>
        <item x="1597"/>
        <item m="1" x="3076"/>
        <item x="1535"/>
        <item x="1534"/>
        <item m="1" x="2474"/>
        <item x="1529"/>
        <item x="1528"/>
        <item x="1641"/>
        <item m="1" x="2728"/>
        <item x="1580"/>
        <item x="1579"/>
        <item m="1" x="2977"/>
        <item x="1595"/>
        <item x="1613"/>
        <item m="1" x="2509"/>
        <item x="1547"/>
        <item x="1546"/>
        <item m="1" x="2301"/>
        <item x="1541"/>
        <item x="1637"/>
        <item m="1" x="2302"/>
        <item x="1524"/>
        <item x="1523"/>
        <item m="1" x="2439"/>
        <item x="1571"/>
        <item x="1570"/>
        <item m="1" x="2586"/>
        <item x="228"/>
        <item m="1" x="2823"/>
        <item m="1" x="3131"/>
        <item m="1" x="2384"/>
        <item x="440"/>
        <item x="219"/>
        <item x="450"/>
        <item m="1" x="2733"/>
        <item x="451"/>
        <item m="1" x="3055"/>
        <item m="1" x="2434"/>
        <item x="630"/>
        <item m="1" x="2909"/>
        <item m="1" x="2504"/>
        <item x="1424"/>
        <item x="1425"/>
        <item x="1426"/>
        <item x="1427"/>
        <item x="1428"/>
        <item x="1429"/>
        <item m="1" x="2919"/>
        <item m="1" x="3071"/>
        <item x="125"/>
        <item m="1" x="2801"/>
        <item x="1227"/>
        <item x="1222"/>
        <item m="1" x="2521"/>
        <item m="1" x="2528"/>
        <item x="595"/>
        <item m="1" x="3128"/>
        <item m="1" x="2956"/>
        <item x="474"/>
        <item x="1143"/>
        <item x="1141"/>
        <item x="553"/>
        <item x="319"/>
        <item m="1" x="2547"/>
        <item m="1" x="2767"/>
        <item m="1" x="3063"/>
        <item m="1" x="2390"/>
        <item x="446"/>
        <item x="442"/>
        <item x="326"/>
        <item x="167"/>
        <item x="266"/>
        <item m="1" x="2998"/>
        <item x="269"/>
        <item m="1" x="2477"/>
        <item m="1" x="2631"/>
        <item x="117"/>
        <item x="267"/>
        <item x="112"/>
        <item x="233"/>
        <item x="118"/>
        <item x="246"/>
        <item m="1" x="2621"/>
        <item x="61"/>
        <item x="64"/>
        <item x="113"/>
        <item x="114"/>
        <item x="115"/>
        <item m="1" x="2936"/>
        <item x="190"/>
        <item x="248"/>
        <item x="191"/>
        <item x="1066"/>
        <item m="1" x="2536"/>
        <item m="1" x="2429"/>
        <item x="171"/>
        <item x="245"/>
        <item m="1" x="3026"/>
        <item x="78"/>
        <item m="1" x="2328"/>
        <item x="62"/>
        <item m="1" x="2952"/>
        <item x="278"/>
        <item m="1" x="2481"/>
        <item x="268"/>
        <item x="96"/>
        <item x="410"/>
        <item x="409"/>
        <item x="465"/>
        <item m="1" x="2616"/>
        <item x="566"/>
        <item x="568"/>
        <item m="1" x="2882"/>
        <item x="1140"/>
        <item x="27"/>
        <item x="964"/>
        <item x="1060"/>
        <item x="1142"/>
        <item m="1" x="2749"/>
        <item m="1" x="2903"/>
        <item m="1" x="3130"/>
        <item m="1" x="2668"/>
        <item m="1" x="2530"/>
        <item x="328"/>
        <item m="1" x="2989"/>
        <item x="116"/>
        <item x="185"/>
        <item m="1" x="2584"/>
        <item x="567"/>
        <item x="83"/>
        <item m="1" x="2893"/>
        <item x="613"/>
        <item x="427"/>
        <item x="430"/>
        <item x="250"/>
        <item x="1240"/>
        <item x="146"/>
        <item m="1" x="3148"/>
        <item x="98"/>
        <item x="97"/>
        <item m="1" x="2639"/>
        <item m="1" x="2856"/>
        <item m="1" x="2640"/>
        <item x="1182"/>
        <item x="1620"/>
        <item x="1621"/>
        <item m="1" x="2692"/>
        <item m="1" x="3074"/>
        <item m="1" x="2839"/>
        <item x="356"/>
        <item x="358"/>
        <item x="360"/>
        <item x="359"/>
        <item x="357"/>
        <item x="1622"/>
        <item m="1" x="3083"/>
        <item x="383"/>
        <item x="1998"/>
        <item x="2049"/>
        <item m="1" x="2760"/>
        <item x="316"/>
        <item x="803"/>
        <item x="542"/>
        <item m="1" x="3012"/>
        <item m="1" x="2687"/>
        <item x="605"/>
        <item x="606"/>
        <item x="227"/>
        <item m="1" x="2483"/>
        <item x="318"/>
        <item x="314"/>
        <item x="315"/>
        <item x="444"/>
        <item x="439"/>
        <item m="1" x="2646"/>
        <item m="1" x="2890"/>
        <item m="1" x="2326"/>
        <item m="1" x="2666"/>
        <item m="1" x="2296"/>
        <item x="521"/>
        <item m="1" x="2323"/>
        <item x="408"/>
        <item x="203"/>
        <item m="1" x="2407"/>
        <item x="1175"/>
        <item x="714"/>
        <item x="715"/>
        <item m="1" x="2369"/>
        <item x="524"/>
        <item x="2206"/>
        <item x="1412"/>
        <item m="1" x="2515"/>
        <item x="565"/>
        <item x="593"/>
        <item x="600"/>
        <item m="1" x="2737"/>
        <item x="601"/>
        <item x="603"/>
        <item m="1" x="2537"/>
        <item x="893"/>
        <item x="1198"/>
        <item x="1197"/>
        <item x="652"/>
        <item m="1" x="2538"/>
        <item x="653"/>
        <item x="1199"/>
        <item x="900"/>
        <item x="1351"/>
        <item x="1352"/>
        <item m="1" x="2304"/>
        <item x="1357"/>
        <item x="1440"/>
        <item x="1441"/>
        <item x="1442"/>
        <item x="812"/>
        <item x="813"/>
        <item x="1443"/>
        <item x="1444"/>
        <item x="1445"/>
        <item x="1997"/>
        <item x="903"/>
        <item x="68"/>
        <item m="1" x="2577"/>
        <item m="1" x="2970"/>
        <item m="1" x="3040"/>
        <item x="331"/>
        <item m="1" x="3070"/>
        <item m="1" x="3031"/>
        <item x="494"/>
        <item x="1056"/>
        <item x="2033"/>
        <item m="1" x="2421"/>
        <item x="2034"/>
        <item x="2035"/>
        <item m="1" x="2682"/>
        <item x="2036"/>
        <item x="2037"/>
        <item m="1" x="2697"/>
        <item m="1" x="2741"/>
        <item m="1" x="2574"/>
        <item m="1" x="3052"/>
        <item m="1" x="2684"/>
        <item x="1166"/>
        <item x="287"/>
        <item m="1" x="2647"/>
        <item m="1" x="2648"/>
        <item x="1171"/>
        <item x="1202"/>
        <item x="1200"/>
        <item x="1255"/>
        <item x="735"/>
        <item x="980"/>
        <item m="1" x="2608"/>
        <item x="2239"/>
        <item x="2240"/>
        <item x="2241"/>
        <item x="2242"/>
        <item m="1" x="2894"/>
        <item x="343"/>
        <item x="756"/>
        <item m="1" x="2566"/>
        <item x="839"/>
        <item x="1464"/>
        <item x="2059"/>
        <item x="2060"/>
        <item x="14"/>
        <item x="15"/>
        <item x="2"/>
        <item x="6"/>
        <item x="4"/>
        <item x="1"/>
        <item x="5"/>
        <item x="3"/>
        <item x="10"/>
        <item x="11"/>
        <item x="13"/>
        <item x="1457"/>
        <item x="1032"/>
        <item x="1732"/>
        <item x="1731"/>
        <item x="1730"/>
        <item m="1" x="2674"/>
        <item x="1734"/>
        <item x="1745"/>
        <item x="1733"/>
        <item m="1" x="3154"/>
        <item m="1" x="2759"/>
        <item m="1" x="2798"/>
        <item x="1740"/>
        <item x="1739"/>
        <item x="1738"/>
        <item m="1" x="2876"/>
        <item x="1722"/>
        <item x="1721"/>
        <item m="1" x="3137"/>
        <item x="1723"/>
        <item x="1725"/>
        <item x="1724"/>
        <item m="1" x="2408"/>
        <item x="1726"/>
        <item x="1729"/>
        <item x="1728"/>
        <item x="1727"/>
        <item m="1" x="2565"/>
        <item x="1737"/>
        <item x="1736"/>
        <item x="1735"/>
        <item m="1" x="2654"/>
        <item x="109"/>
        <item x="1016"/>
        <item x="1318"/>
        <item m="1" x="2699"/>
        <item x="1299"/>
        <item m="1" x="2456"/>
        <item x="1462"/>
        <item x="1152"/>
        <item x="487"/>
        <item x="620"/>
        <item x="1507"/>
        <item x="596"/>
        <item x="843"/>
        <item x="844"/>
        <item x="845"/>
        <item x="846"/>
        <item x="1458"/>
        <item x="158"/>
        <item x="1069"/>
        <item x="829"/>
        <item x="749"/>
        <item x="902"/>
        <item m="1" x="2298"/>
        <item x="666"/>
        <item m="1" x="2358"/>
        <item x="822"/>
        <item x="665"/>
        <item x="821"/>
        <item x="664"/>
        <item m="1" x="2877"/>
        <item x="498"/>
        <item x="499"/>
        <item x="588"/>
        <item x="135"/>
        <item x="134"/>
        <item x="38"/>
        <item x="37"/>
        <item m="1" x="2953"/>
        <item x="1279"/>
        <item x="1356"/>
        <item x="382"/>
        <item x="611"/>
        <item x="612"/>
        <item x="564"/>
        <item x="1257"/>
        <item x="1509"/>
        <item x="1220"/>
        <item m="1" x="3151"/>
        <item x="225"/>
        <item x="50"/>
        <item x="47"/>
        <item x="49"/>
        <item x="1984"/>
        <item m="1" x="3135"/>
        <item x="1125"/>
        <item x="1206"/>
        <item x="1262"/>
        <item x="1216"/>
        <item x="1489"/>
        <item m="1" x="2561"/>
        <item x="1479"/>
        <item m="1" x="2570"/>
        <item x="1484"/>
        <item x="1480"/>
        <item x="1482"/>
        <item x="1486"/>
        <item x="942"/>
        <item x="943"/>
        <item x="1477"/>
        <item x="945"/>
        <item x="946"/>
        <item x="944"/>
        <item x="1475"/>
        <item x="1485"/>
        <item x="1483"/>
        <item x="890"/>
        <item x="895"/>
        <item x="1490"/>
        <item x="1079"/>
        <item x="643"/>
        <item m="1" x="2430"/>
        <item m="1" x="2605"/>
        <item x="626"/>
        <item x="913"/>
        <item x="1195"/>
        <item x="907"/>
        <item x="751"/>
        <item x="728"/>
        <item x="729"/>
        <item x="597"/>
        <item x="847"/>
        <item x="883"/>
        <item m="1" x="2458"/>
        <item x="881"/>
        <item x="758"/>
        <item x="757"/>
        <item x="1219"/>
        <item x="760"/>
        <item x="1940"/>
        <item x="933"/>
        <item x="1941"/>
        <item x="1133"/>
        <item x="1134"/>
        <item x="2216"/>
        <item x="2217"/>
        <item x="2218"/>
        <item x="2219"/>
        <item x="2220"/>
        <item x="2221"/>
        <item x="2222"/>
        <item x="2223"/>
        <item x="2244"/>
        <item x="2245"/>
        <item x="2224"/>
        <item x="2225"/>
        <item m="1" x="2487"/>
        <item x="2243"/>
        <item x="2226"/>
        <item x="2227"/>
        <item x="2228"/>
        <item x="2229"/>
        <item x="2230"/>
        <item x="2231"/>
        <item x="1942"/>
        <item x="1943"/>
        <item x="34"/>
        <item x="1944"/>
        <item x="1945"/>
        <item x="1158"/>
        <item x="1157"/>
        <item x="508"/>
        <item x="509"/>
        <item x="280"/>
        <item x="380"/>
        <item m="1" x="2657"/>
        <item x="90"/>
        <item x="589"/>
        <item x="140"/>
        <item x="139"/>
        <item x="608"/>
        <item x="615"/>
        <item x="513"/>
        <item x="39"/>
        <item m="1" x="2996"/>
        <item m="1" x="2371"/>
        <item x="141"/>
        <item x="33"/>
        <item x="36"/>
        <item m="1" x="2847"/>
        <item x="438"/>
        <item x="522"/>
        <item m="1" x="2819"/>
        <item x="297"/>
        <item x="325"/>
        <item x="149"/>
        <item x="797"/>
        <item m="1" x="2307"/>
        <item x="329"/>
        <item m="1" x="2471"/>
        <item x="2199"/>
        <item x="2202"/>
        <item x="2203"/>
        <item x="1339"/>
        <item x="2200"/>
        <item m="1" x="2569"/>
        <item x="1498"/>
        <item x="215"/>
        <item m="1" x="3101"/>
        <item m="1" x="2437"/>
        <item m="1" x="2634"/>
        <item x="390"/>
        <item m="1" x="2908"/>
        <item x="384"/>
        <item m="1" x="2519"/>
        <item x="507"/>
        <item x="2038"/>
        <item x="960"/>
        <item x="1980"/>
        <item x="1972"/>
        <item x="1946"/>
        <item x="1947"/>
        <item x="1948"/>
        <item x="69"/>
        <item x="198"/>
        <item m="1" x="2592"/>
        <item m="1" x="2765"/>
        <item x="1881"/>
        <item x="1949"/>
        <item x="1263"/>
        <item x="1186"/>
        <item x="814"/>
        <item x="747"/>
        <item x="1185"/>
        <item x="1350"/>
        <item m="1" x="3113"/>
        <item x="759"/>
        <item x="22"/>
        <item x="126"/>
        <item x="421"/>
        <item m="1" x="2669"/>
        <item x="420"/>
        <item x="154"/>
        <item x="153"/>
        <item x="425"/>
        <item x="1950"/>
        <item x="1408"/>
        <item x="995"/>
        <item m="1" x="2842"/>
        <item x="462"/>
        <item m="1" x="2502"/>
        <item m="1" x="2659"/>
        <item x="541"/>
        <item x="1404"/>
        <item m="1" x="3124"/>
        <item m="1" x="3160"/>
        <item m="1" x="2568"/>
        <item x="411"/>
        <item x="1264"/>
        <item m="1" x="3068"/>
        <item x="1409"/>
        <item x="684"/>
        <item x="1151"/>
        <item m="1" x="2449"/>
        <item x="623"/>
        <item m="1" x="2942"/>
        <item x="949"/>
        <item x="1252"/>
        <item x="986"/>
        <item x="984"/>
        <item x="950"/>
        <item x="899"/>
        <item x="1313"/>
        <item x="786"/>
        <item x="617"/>
        <item x="991"/>
        <item x="791"/>
        <item x="830"/>
        <item x="775"/>
        <item x="1062"/>
        <item x="1061"/>
        <item x="24"/>
        <item m="1" x="2945"/>
        <item x="447"/>
        <item x="433"/>
        <item x="434"/>
        <item m="1" x="3139"/>
        <item x="1044"/>
        <item m="1" x="3096"/>
        <item x="232"/>
        <item x="1144"/>
        <item x="1247"/>
        <item x="947"/>
        <item x="966"/>
        <item m="1" x="2475"/>
        <item x="273"/>
        <item x="1150"/>
        <item m="1" x="3119"/>
        <item m="1" x="2656"/>
        <item x="1067"/>
        <item x="1037"/>
        <item x="1312"/>
        <item x="211"/>
        <item m="1" x="2309"/>
        <item x="202"/>
        <item x="201"/>
        <item x="426"/>
        <item x="145"/>
        <item x="1116"/>
        <item x="1117"/>
        <item x="798"/>
        <item x="636"/>
        <item m="1" x="2613"/>
        <item x="1655"/>
        <item m="1" x="3136"/>
        <item x="638"/>
        <item x="1657"/>
        <item x="640"/>
        <item x="641"/>
        <item x="799"/>
        <item x="1287"/>
        <item x="637"/>
        <item x="1656"/>
        <item x="639"/>
        <item x="634"/>
        <item x="1286"/>
        <item m="1" x="2726"/>
        <item m="1" x="2947"/>
        <item x="1282"/>
        <item x="1327"/>
        <item x="1653"/>
        <item x="1654"/>
        <item x="1328"/>
        <item x="1047"/>
        <item x="1330"/>
        <item x="1652"/>
        <item x="1071"/>
        <item x="1051"/>
        <item x="1650"/>
        <item x="635"/>
        <item x="742"/>
        <item x="1284"/>
        <item x="1285"/>
        <item x="1288"/>
        <item x="1658"/>
        <item x="1324"/>
        <item x="763"/>
        <item x="441"/>
        <item m="1" x="2955"/>
        <item x="1304"/>
        <item x="1235"/>
        <item x="1963"/>
        <item x="1976"/>
        <item x="1951"/>
        <item x="349"/>
        <item x="398"/>
        <item m="1" x="3050"/>
        <item x="391"/>
        <item x="2039"/>
        <item x="147"/>
        <item m="1" x="2672"/>
        <item x="1209"/>
        <item x="1212"/>
        <item x="1210"/>
        <item x="1214"/>
        <item x="1211"/>
        <item x="1476"/>
        <item x="1205"/>
        <item x="1207"/>
        <item x="1487"/>
        <item x="1204"/>
        <item x="1203"/>
        <item x="1208"/>
        <item m="1" x="2771"/>
        <item m="1" x="2846"/>
        <item x="512"/>
        <item x="674"/>
        <item m="1" x="3155"/>
        <item x="828"/>
        <item x="2055"/>
        <item m="1" x="2479"/>
        <item m="1" x="2993"/>
        <item x="1126"/>
        <item m="1" x="2831"/>
        <item x="619"/>
        <item x="692"/>
        <item x="1139"/>
        <item m="1" x="2381"/>
        <item x="923"/>
        <item x="671"/>
        <item m="1" x="2727"/>
        <item x="1325"/>
        <item x="628"/>
        <item x="591"/>
        <item x="592"/>
        <item m="1" x="2979"/>
        <item x="1309"/>
        <item x="1333"/>
        <item x="1332"/>
        <item x="348"/>
        <item x="173"/>
        <item x="884"/>
        <item x="882"/>
        <item x="1232"/>
        <item x="1231"/>
        <item x="1471"/>
        <item m="1" x="2868"/>
        <item m="1" x="2495"/>
        <item x="1224"/>
        <item x="142"/>
        <item x="982"/>
        <item x="853"/>
        <item x="865"/>
        <item x="1298"/>
        <item x="1882"/>
        <item m="1" x="3100"/>
        <item x="144"/>
        <item m="1" x="2862"/>
        <item m="1" x="2411"/>
        <item m="1" x="2825"/>
        <item x="795"/>
        <item x="195"/>
        <item m="1" x="2540"/>
        <item x="168"/>
        <item x="170"/>
        <item x="169"/>
        <item m="1" x="3016"/>
        <item x="1320"/>
        <item x="993"/>
        <item m="1" x="2736"/>
        <item m="1" x="2595"/>
        <item x="523"/>
        <item x="1311"/>
        <item x="785"/>
        <item x="790"/>
        <item x="789"/>
        <item m="1" x="2464"/>
        <item x="23"/>
        <item x="265"/>
        <item m="1" x="2675"/>
        <item x="633"/>
        <item m="1" x="2317"/>
        <item x="1317"/>
        <item x="428"/>
        <item x="429"/>
        <item x="94"/>
        <item x="92"/>
        <item x="554"/>
        <item m="1" x="2572"/>
        <item x="192"/>
        <item x="93"/>
        <item x="95"/>
        <item m="1" x="2423"/>
        <item m="1" x="2441"/>
        <item m="1" x="2554"/>
        <item x="555"/>
        <item x="206"/>
        <item x="805"/>
        <item m="1" x="2463"/>
        <item m="1" x="2478"/>
        <item x="1369"/>
        <item x="1363"/>
        <item m="1" x="2779"/>
        <item x="1362"/>
        <item x="1009"/>
        <item x="1364"/>
        <item m="1" x="2781"/>
        <item m="1" x="2564"/>
        <item m="1" x="2713"/>
        <item x="1008"/>
        <item x="1365"/>
        <item m="1" x="2360"/>
        <item x="1010"/>
        <item m="1" x="2292"/>
        <item m="1" x="2342"/>
        <item x="1396"/>
        <item x="1366"/>
        <item x="1384"/>
        <item x="1373"/>
        <item x="1374"/>
        <item x="1041"/>
        <item x="300"/>
        <item x="1380"/>
        <item x="1370"/>
        <item x="1389"/>
        <item x="1388"/>
        <item x="1011"/>
        <item m="1" x="2824"/>
        <item x="528"/>
        <item x="1379"/>
        <item x="1381"/>
        <item x="1371"/>
        <item x="1022"/>
        <item x="1042"/>
        <item x="1394"/>
        <item m="1" x="2486"/>
        <item x="1382"/>
        <item x="1376"/>
        <item x="1378"/>
        <item m="1" x="2997"/>
        <item x="1377"/>
        <item x="1019"/>
        <item x="1040"/>
        <item m="1" x="2686"/>
        <item m="1" x="2306"/>
        <item x="1367"/>
        <item m="1" x="2409"/>
        <item m="1" x="2340"/>
        <item x="1368"/>
        <item x="1393"/>
        <item x="1390"/>
        <item x="510"/>
        <item x="1052"/>
        <item x="961"/>
        <item m="1" x="2490"/>
        <item m="1" x="2606"/>
        <item x="17"/>
        <item m="1" x="2553"/>
        <item x="2267"/>
        <item m="1" x="2593"/>
        <item x="2265"/>
        <item m="1" x="2944"/>
        <item x="2266"/>
        <item m="1" x="2393"/>
        <item m="1" x="2346"/>
        <item m="1" x="2769"/>
        <item x="16"/>
        <item x="2195"/>
        <item x="2098"/>
        <item m="1" x="2978"/>
        <item n="Преглед ендоскопсог узорка једњака,односно  желуца, односно танког, односно дебелог црева, односно аналног канала-макроскопска и микроскопска анализа и дијагноза промене у ендоскопском исечку једњака, односно желуца, односно танког, односно дебелог црева" x="2104"/>
        <item x="2150"/>
        <item x="2105"/>
        <item x="1517"/>
        <item x="12"/>
        <item x="19"/>
        <item x="2268"/>
        <item x="18"/>
        <item x="1283"/>
        <item m="1" x="2963"/>
        <item x="717"/>
        <item m="1" x="2501"/>
        <item x="1510"/>
        <item x="2264"/>
        <item m="1" x="2443"/>
        <item x="1271"/>
        <item m="1" x="2440"/>
        <item h="1" x="0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2"/>
    <field x="3"/>
  </rowFields>
  <rowItems count="2286">
    <i>
      <x v="14"/>
      <x v="2995"/>
    </i>
    <i>
      <x v="15"/>
      <x v="371"/>
    </i>
    <i>
      <x v="18"/>
      <x v="347"/>
    </i>
    <i>
      <x v="20"/>
      <x v="957"/>
    </i>
    <i>
      <x v="21"/>
      <x v="958"/>
    </i>
    <i>
      <x v="23"/>
      <x v="955"/>
    </i>
    <i>
      <x v="24"/>
      <x v="953"/>
    </i>
    <i>
      <x v="25"/>
      <x v="1852"/>
    </i>
    <i>
      <x v="27"/>
      <x v="2670"/>
    </i>
    <i>
      <x v="30"/>
      <x v="1519"/>
    </i>
    <i>
      <x v="31"/>
      <x v="2087"/>
    </i>
    <i>
      <x v="32"/>
      <x v="1277"/>
    </i>
    <i>
      <x v="33"/>
      <x v="1276"/>
    </i>
    <i>
      <x v="34"/>
      <x v="1279"/>
    </i>
    <i>
      <x v="35"/>
      <x v="1278"/>
    </i>
    <i>
      <x v="40"/>
      <x v="1358"/>
    </i>
    <i>
      <x v="41"/>
      <x v="1357"/>
    </i>
    <i>
      <x v="42"/>
      <x v="1314"/>
    </i>
    <i>
      <x v="43"/>
      <x v="1313"/>
    </i>
    <i>
      <x v="44"/>
      <x v="1316"/>
    </i>
    <i>
      <x v="45"/>
      <x v="1315"/>
    </i>
    <i>
      <x v="46"/>
      <x v="1322"/>
    </i>
    <i>
      <x v="47"/>
      <x v="1321"/>
    </i>
    <i>
      <x v="48"/>
      <x v="1324"/>
    </i>
    <i>
      <x v="49"/>
      <x v="1323"/>
    </i>
    <i>
      <x v="68"/>
      <x v="1415"/>
    </i>
    <i>
      <x v="69"/>
      <x v="1414"/>
    </i>
    <i>
      <x v="70"/>
      <x v="1417"/>
    </i>
    <i>
      <x v="71"/>
      <x v="1416"/>
    </i>
    <i>
      <x v="72"/>
      <x v="1383"/>
    </i>
    <i>
      <x v="73"/>
      <x v="1382"/>
    </i>
    <i>
      <x v="74"/>
      <x v="1385"/>
    </i>
    <i>
      <x v="75"/>
      <x v="1384"/>
    </i>
    <i>
      <x v="76"/>
      <x v="1273"/>
    </i>
    <i>
      <x v="77"/>
      <x v="1272"/>
    </i>
    <i>
      <x v="78"/>
      <x v="1275"/>
    </i>
    <i>
      <x v="79"/>
      <x v="1274"/>
    </i>
    <i>
      <x v="80"/>
      <x v="1379"/>
    </i>
    <i>
      <x v="81"/>
      <x v="1378"/>
    </i>
    <i>
      <x v="82"/>
      <x v="1381"/>
    </i>
    <i>
      <x v="83"/>
      <x v="1380"/>
    </i>
    <i>
      <x v="84"/>
      <x v="1295"/>
    </i>
    <i>
      <x v="85"/>
      <x v="1294"/>
    </i>
    <i>
      <x v="86"/>
      <x v="1296"/>
    </i>
    <i>
      <x v="87"/>
      <x v="1297"/>
    </i>
    <i>
      <x v="98"/>
      <x v="1364"/>
    </i>
    <i>
      <x v="99"/>
      <x v="1363"/>
    </i>
    <i>
      <x v="100"/>
      <x v="1365"/>
    </i>
    <i>
      <x v="101"/>
      <x v="1366"/>
    </i>
    <i>
      <x v="102"/>
      <x v="1421"/>
    </i>
    <i>
      <x v="103"/>
      <x v="1420"/>
    </i>
    <i>
      <x v="104"/>
      <x v="1405"/>
    </i>
    <i>
      <x v="105"/>
      <x v="1404"/>
    </i>
    <i>
      <x v="106"/>
      <x v="1407"/>
    </i>
    <i>
      <x v="107"/>
      <x v="1406"/>
    </i>
    <i>
      <x v="108"/>
      <x v="1289"/>
    </i>
    <i>
      <x v="109"/>
      <x v="1288"/>
    </i>
    <i>
      <x v="110"/>
      <x v="1312"/>
    </i>
    <i>
      <x v="111"/>
      <x v="1311"/>
    </i>
    <i>
      <x v="112"/>
      <x v="1265"/>
    </i>
    <i>
      <x v="113"/>
      <x v="1264"/>
    </i>
    <i>
      <x v="114"/>
      <x v="1267"/>
    </i>
    <i>
      <x v="115"/>
      <x v="1266"/>
    </i>
    <i>
      <x v="116"/>
      <x v="1403"/>
    </i>
    <i>
      <x v="117"/>
      <x v="1402"/>
    </i>
    <i>
      <x v="118"/>
      <x v="1395"/>
    </i>
    <i>
      <x v="119"/>
      <x v="1394"/>
    </i>
    <i>
      <x v="120"/>
      <x v="1397"/>
    </i>
    <i>
      <x v="121"/>
      <x v="1396"/>
    </i>
    <i>
      <x v="122"/>
      <x v="1326"/>
    </i>
    <i>
      <x v="123"/>
      <x v="1325"/>
    </i>
    <i>
      <x v="124"/>
      <x v="1328"/>
    </i>
    <i>
      <x v="125"/>
      <x v="1327"/>
    </i>
    <i>
      <x v="126"/>
      <x v="1399"/>
    </i>
    <i>
      <x v="127"/>
      <x v="1398"/>
    </i>
    <i>
      <x v="128"/>
      <x v="1344"/>
    </i>
    <i>
      <x v="129"/>
      <x v="1343"/>
    </i>
    <i>
      <x v="132"/>
      <x v="1308"/>
    </i>
    <i>
      <x v="133"/>
      <x v="1307"/>
    </i>
    <i>
      <x v="140"/>
      <x v="1371"/>
    </i>
    <i>
      <x v="141"/>
      <x v="1370"/>
    </i>
    <i>
      <x v="144"/>
      <x v="1304"/>
    </i>
    <i>
      <x v="145"/>
      <x v="1303"/>
    </i>
    <i>
      <x v="146"/>
      <x v="1306"/>
    </i>
    <i>
      <x v="147"/>
      <x v="1305"/>
    </i>
    <i>
      <x v="148"/>
      <x v="1335"/>
    </i>
    <i>
      <x v="149"/>
      <x v="1336"/>
    </i>
    <i>
      <x v="152"/>
      <x v="1368"/>
    </i>
    <i>
      <x v="153"/>
      <x v="1367"/>
    </i>
    <i>
      <x v="156"/>
      <x v="1350"/>
    </i>
    <i>
      <x v="157"/>
      <x v="1349"/>
    </i>
    <i>
      <x v="160"/>
      <x v="1291"/>
    </i>
    <i>
      <x v="161"/>
      <x v="1290"/>
    </i>
    <i>
      <x v="164"/>
      <x v="1354"/>
    </i>
    <i>
      <x v="165"/>
      <x v="1353"/>
    </i>
    <i>
      <x v="168"/>
      <x v="1391"/>
    </i>
    <i>
      <x v="169"/>
      <x v="1390"/>
    </i>
    <i>
      <x v="172"/>
      <x v="1387"/>
    </i>
    <i>
      <x v="173"/>
      <x v="1386"/>
    </i>
    <i>
      <x v="174"/>
      <x v="1389"/>
    </i>
    <i>
      <x v="175"/>
      <x v="1388"/>
    </i>
    <i>
      <x v="176"/>
      <x v="1360"/>
    </i>
    <i>
      <x v="177"/>
      <x v="1359"/>
    </i>
    <i>
      <x v="194"/>
      <x v="1320"/>
    </i>
    <i>
      <x v="195"/>
      <x v="1319"/>
    </i>
    <i>
      <x v="196"/>
      <x v="559"/>
    </i>
    <i>
      <x v="197"/>
      <x v="1107"/>
    </i>
    <i>
      <x v="198"/>
      <x v="1108"/>
    </i>
    <i>
      <x v="199"/>
      <x v="1117"/>
    </i>
    <i>
      <x v="200"/>
      <x v="1115"/>
    </i>
    <i>
      <x v="201"/>
      <x v="1133"/>
    </i>
    <i>
      <x v="202"/>
      <x v="1130"/>
    </i>
    <i>
      <x v="203"/>
      <x v="1068"/>
    </i>
    <i>
      <x v="204"/>
      <x v="1124"/>
    </i>
    <i>
      <x v="205"/>
      <x v="1123"/>
    </i>
    <i>
      <x v="206"/>
      <x v="1085"/>
    </i>
    <i>
      <x v="207"/>
      <x v="1073"/>
    </i>
    <i>
      <x v="208"/>
      <x v="1078"/>
    </i>
    <i>
      <x v="209"/>
      <x v="1051"/>
    </i>
    <i>
      <x v="210"/>
      <x v="1141"/>
    </i>
    <i>
      <x v="211"/>
      <x v="1140"/>
    </i>
    <i>
      <x v="212"/>
      <x v="1048"/>
    </i>
    <i>
      <x v="213"/>
      <x v="1092"/>
    </i>
    <i>
      <x v="214"/>
      <x v="1045"/>
    </i>
    <i>
      <x v="215"/>
      <x v="1040"/>
    </i>
    <i>
      <x v="216"/>
      <x v="1042"/>
    </i>
    <i>
      <x v="217"/>
      <x v="1061"/>
    </i>
    <i>
      <x v="218"/>
      <x v="1064"/>
    </i>
    <i>
      <x v="219"/>
      <x v="1054"/>
    </i>
    <i>
      <x v="220"/>
      <x v="1057"/>
    </i>
    <i>
      <x v="221"/>
      <x v="1038"/>
    </i>
    <i>
      <x v="222"/>
      <x v="2647"/>
    </i>
    <i>
      <x v="223"/>
      <x v="2646"/>
    </i>
    <i>
      <x v="224"/>
      <x v="2625"/>
    </i>
    <i>
      <x v="225"/>
      <x v="2624"/>
    </i>
    <i>
      <x v="226"/>
      <x v="2630"/>
    </i>
    <i>
      <x v="227"/>
      <x v="2628"/>
    </i>
    <i>
      <x v="228"/>
      <x v="2651"/>
    </i>
    <i>
      <x v="229"/>
      <x v="2650"/>
    </i>
    <i>
      <x v="230"/>
      <x v="2635"/>
    </i>
    <i>
      <x v="231"/>
      <x v="2634"/>
    </i>
    <i>
      <x v="232"/>
      <x v="2227"/>
    </i>
    <i>
      <x v="233"/>
      <x v="2245"/>
    </i>
    <i>
      <x v="234"/>
      <x v="2249"/>
    </i>
    <i>
      <x v="235"/>
      <x v="2248"/>
    </i>
    <i>
      <x v="236"/>
      <x v="2224"/>
    </i>
    <i>
      <x v="237"/>
      <x v="2229"/>
    </i>
    <i>
      <x v="238"/>
      <x v="2236"/>
    </i>
    <i>
      <x v="239"/>
      <x v="2212"/>
    </i>
    <i>
      <x v="240"/>
      <x v="2214"/>
    </i>
    <i>
      <x v="241"/>
      <x v="2223"/>
    </i>
    <i>
      <x v="242"/>
      <x v="2209"/>
    </i>
    <i>
      <x v="243"/>
      <x v="2239"/>
    </i>
    <i>
      <x v="244"/>
      <x v="2215"/>
    </i>
    <i>
      <x v="245"/>
      <x v="2232"/>
    </i>
    <i>
      <x v="246"/>
      <x v="2238"/>
    </i>
    <i>
      <x v="247"/>
      <x v="2235"/>
    </i>
    <i>
      <x v="248"/>
      <x v="2240"/>
    </i>
    <i>
      <x v="249"/>
      <x v="2213"/>
    </i>
    <i>
      <x v="250"/>
      <x v="2234"/>
    </i>
    <i>
      <x v="251"/>
      <x v="2241"/>
    </i>
    <i>
      <x v="252"/>
      <x v="2210"/>
    </i>
    <i>
      <x v="253"/>
      <x v="2237"/>
    </i>
    <i>
      <x v="254"/>
      <x v="2250"/>
    </i>
    <i>
      <x v="255"/>
      <x v="2231"/>
    </i>
    <i>
      <x v="256"/>
      <x v="2218"/>
    </i>
    <i>
      <x v="257"/>
      <x v="2251"/>
    </i>
    <i>
      <x v="258"/>
      <x v="2233"/>
    </i>
    <i>
      <x v="259"/>
      <x v="2226"/>
    </i>
    <i>
      <x v="260"/>
      <x v="2225"/>
    </i>
    <i>
      <x v="261"/>
      <x v="2244"/>
    </i>
    <i>
      <x v="262"/>
      <x v="24"/>
    </i>
    <i>
      <x v="263"/>
      <x v="2216"/>
    </i>
    <i>
      <x v="264"/>
      <x v="925"/>
    </i>
    <i>
      <x v="265"/>
      <x v="2491"/>
    </i>
    <i>
      <x v="266"/>
      <x v="2217"/>
    </i>
    <i>
      <x v="267"/>
      <x v="2222"/>
    </i>
    <i>
      <x v="268"/>
      <x v="2221"/>
    </i>
    <i>
      <x v="269"/>
      <x v="2220"/>
    </i>
    <i>
      <x v="270"/>
      <x v="2211"/>
    </i>
    <i>
      <x v="271"/>
      <x v="2219"/>
    </i>
    <i>
      <x v="272"/>
      <x v="748"/>
    </i>
    <i>
      <x v="273"/>
      <x v="107"/>
    </i>
    <i>
      <x v="274"/>
      <x v="106"/>
    </i>
    <i>
      <x v="275"/>
      <x v="109"/>
    </i>
    <i>
      <x v="276"/>
      <x v="108"/>
    </i>
    <i>
      <x v="277"/>
      <x v="139"/>
    </i>
    <i>
      <x v="278"/>
      <x v="138"/>
    </i>
    <i>
      <x v="279"/>
      <x v="141"/>
    </i>
    <i>
      <x v="280"/>
      <x v="140"/>
    </i>
    <i>
      <x v="281"/>
      <x v="127"/>
    </i>
    <i>
      <x v="282"/>
      <x v="126"/>
    </i>
    <i>
      <x v="283"/>
      <x v="129"/>
    </i>
    <i>
      <x v="284"/>
      <x v="128"/>
    </i>
    <i>
      <x v="301"/>
      <x v="147"/>
    </i>
    <i>
      <x v="302"/>
      <x v="146"/>
    </i>
    <i>
      <x v="305"/>
      <x v="99"/>
    </i>
    <i>
      <x v="306"/>
      <x v="98"/>
    </i>
    <i>
      <x v="307"/>
      <x v="101"/>
    </i>
    <i>
      <x v="308"/>
      <x v="100"/>
    </i>
    <i>
      <x v="309"/>
      <x v="131"/>
    </i>
    <i>
      <x v="310"/>
      <x v="130"/>
    </i>
    <i>
      <x v="311"/>
      <x v="133"/>
    </i>
    <i>
      <x v="312"/>
      <x v="132"/>
    </i>
    <i>
      <x v="317"/>
      <x v="155"/>
    </i>
    <i>
      <x v="318"/>
      <x v="154"/>
    </i>
    <i>
      <x v="319"/>
      <x v="157"/>
    </i>
    <i>
      <x v="320"/>
      <x v="156"/>
    </i>
    <i>
      <x v="337"/>
      <x v="2616"/>
    </i>
    <i>
      <x v="338"/>
      <x v="2613"/>
    </i>
    <i>
      <x v="339"/>
      <x v="2618"/>
    </i>
    <i>
      <x v="340"/>
      <x v="2615"/>
    </i>
    <i>
      <x v="341"/>
      <x v="2617"/>
    </i>
    <i>
      <x v="342"/>
      <x v="2614"/>
    </i>
    <i>
      <x v="343"/>
      <x v="1161"/>
    </i>
    <i>
      <x v="344"/>
      <x v="2880"/>
    </i>
    <i>
      <x v="345"/>
      <x v="918"/>
    </i>
    <i>
      <x v="346"/>
      <x v="3125"/>
    </i>
    <i>
      <x v="347"/>
      <x v="3126"/>
    </i>
    <i>
      <x v="348"/>
      <x v="2094"/>
    </i>
    <i>
      <x v="349"/>
      <x v="2095"/>
    </i>
    <i>
      <x v="350"/>
      <x v="256"/>
    </i>
    <i>
      <x v="351"/>
      <x v="447"/>
    </i>
    <i>
      <x v="352"/>
      <x v="448"/>
    </i>
    <i>
      <x v="353"/>
      <x v="2877"/>
    </i>
    <i>
      <x v="354"/>
      <x v="1897"/>
    </i>
    <i>
      <x v="355"/>
      <x v="877"/>
    </i>
    <i>
      <x v="356"/>
      <x v="1028"/>
    </i>
    <i>
      <x v="357"/>
      <x v="572"/>
    </i>
    <i>
      <x v="358"/>
      <x v="2575"/>
    </i>
    <i>
      <x v="359"/>
      <x v="344"/>
    </i>
    <i>
      <x v="360"/>
      <x v="2741"/>
    </i>
    <i>
      <x v="361"/>
      <x v="2742"/>
    </i>
    <i>
      <x v="362"/>
      <x v="983"/>
    </i>
    <i>
      <x v="363"/>
      <x v="984"/>
    </i>
    <i>
      <x v="364"/>
      <x v="1163"/>
    </i>
    <i>
      <x v="365"/>
      <x v="1164"/>
    </i>
    <i>
      <x v="366"/>
      <x v="1165"/>
    </i>
    <i>
      <x v="367"/>
      <x v="2596"/>
    </i>
    <i>
      <x v="368"/>
      <x v="95"/>
    </i>
    <i>
      <x v="369"/>
      <x v="437"/>
    </i>
    <i>
      <x v="370"/>
      <x v="439"/>
    </i>
    <i>
      <x v="371"/>
      <x v="438"/>
    </i>
    <i>
      <x v="372"/>
      <x v="440"/>
    </i>
    <i>
      <x v="373"/>
      <x v="2145"/>
    </i>
    <i>
      <x v="374"/>
      <x v="2140"/>
    </i>
    <i>
      <x v="375"/>
      <x v="1923"/>
    </i>
    <i>
      <x v="376"/>
      <x v="1922"/>
    </i>
    <i>
      <x v="377"/>
      <x v="2120"/>
    </i>
    <i>
      <x v="378"/>
      <x v="2121"/>
    </i>
    <i>
      <x v="379"/>
      <x v="2139"/>
    </i>
    <i>
      <x v="380"/>
      <x v="2137"/>
    </i>
    <i>
      <x v="381"/>
      <x v="2138"/>
    </i>
    <i>
      <x v="382"/>
      <x v="2607"/>
    </i>
    <i>
      <x v="383"/>
      <x v="212"/>
    </i>
    <i>
      <x v="384"/>
      <x v="724"/>
    </i>
    <i>
      <x v="385"/>
      <x v="857"/>
    </i>
    <i>
      <x v="386"/>
      <x v="725"/>
    </i>
    <i>
      <x v="387"/>
      <x v="2619"/>
    </i>
    <i>
      <x v="388"/>
      <x v="2620"/>
    </i>
    <i>
      <x v="389"/>
      <x v="3147"/>
    </i>
    <i>
      <x v="390"/>
      <x v="2621"/>
    </i>
    <i>
      <x v="391"/>
      <x v="563"/>
    </i>
    <i>
      <x v="392"/>
      <x v="569"/>
    </i>
    <i>
      <x v="393"/>
      <x v="2666"/>
    </i>
    <i>
      <x v="394"/>
      <x v="2667"/>
    </i>
    <i>
      <x v="395"/>
      <x v="2668"/>
    </i>
    <i>
      <x v="396"/>
      <x v="2669"/>
    </i>
    <i>
      <x v="397"/>
      <x v="2744"/>
    </i>
    <i>
      <x v="398"/>
      <x v="951"/>
    </i>
    <i>
      <x v="399"/>
      <x v="952"/>
    </i>
    <i>
      <x v="400"/>
      <x v="1986"/>
    </i>
    <i>
      <x v="401"/>
      <x v="703"/>
    </i>
    <i>
      <x v="402"/>
      <x v="704"/>
    </i>
    <i>
      <x v="403"/>
      <x v="1194"/>
    </i>
    <i>
      <x v="404"/>
      <x v="1193"/>
    </i>
    <i>
      <x v="405"/>
      <x v="209"/>
    </i>
    <i>
      <x v="406"/>
      <x v="210"/>
    </i>
    <i>
      <x v="407"/>
      <x v="723"/>
    </i>
    <i>
      <x v="408"/>
      <x v="2755"/>
    </i>
    <i>
      <x v="409"/>
      <x v="2756"/>
    </i>
    <i>
      <x v="410"/>
      <x v="960"/>
    </i>
    <i>
      <x v="411"/>
      <x v="961"/>
    </i>
    <i>
      <x v="412"/>
      <x v="1592"/>
    </i>
    <i>
      <x v="413"/>
      <x v="996"/>
    </i>
    <i>
      <x v="414"/>
      <x v="291"/>
    </i>
    <i>
      <x v="415"/>
      <x v="570"/>
    </i>
    <i>
      <x v="416"/>
      <x v="1447"/>
    </i>
    <i>
      <x v="417"/>
      <x v="2739"/>
    </i>
    <i>
      <x v="418"/>
      <x v="1441"/>
    </i>
    <i>
      <x v="419"/>
      <x v="1448"/>
    </i>
    <i>
      <x v="420"/>
      <x v="1442"/>
    </i>
    <i>
      <x v="421"/>
      <x v="878"/>
    </i>
    <i>
      <x v="422"/>
      <x v="1593"/>
    </i>
    <i>
      <x v="423"/>
      <x v="1902"/>
    </i>
    <i>
      <x v="424"/>
      <x v="1904"/>
    </i>
    <i>
      <x v="425"/>
      <x v="1525"/>
    </i>
    <i>
      <x v="426"/>
      <x v="1958"/>
    </i>
    <i>
      <x v="427"/>
      <x v="1602"/>
    </i>
    <i>
      <x v="428"/>
      <x v="79"/>
    </i>
    <i>
      <x v="429"/>
      <x v="771"/>
    </i>
    <i>
      <x v="430"/>
      <x v="1005"/>
    </i>
    <i>
      <x v="431"/>
      <x v="2605"/>
    </i>
    <i>
      <x v="432"/>
      <x v="2749"/>
    </i>
    <i>
      <x v="433"/>
      <x v="2748"/>
    </i>
    <i>
      <x v="434"/>
      <x v="2849"/>
    </i>
    <i>
      <x v="435"/>
      <x v="2751"/>
    </i>
    <i>
      <x v="436"/>
      <x v="96"/>
    </i>
    <i>
      <x v="437"/>
      <x v="310"/>
    </i>
    <i>
      <x v="438"/>
      <x v="2736"/>
    </i>
    <i>
      <x v="439"/>
      <x v="2737"/>
    </i>
    <i>
      <x v="440"/>
      <x v="346"/>
    </i>
    <i>
      <x v="441"/>
      <x v="2995"/>
    </i>
    <i>
      <x v="442"/>
      <x v="372"/>
    </i>
    <i>
      <x v="443"/>
      <x v="3156"/>
    </i>
    <i>
      <x v="444"/>
      <x v="3133"/>
    </i>
    <i>
      <x v="445"/>
      <x v="3131"/>
    </i>
    <i>
      <x v="446"/>
      <x v="3135"/>
    </i>
    <i>
      <x v="447"/>
      <x v="441"/>
    </i>
    <i>
      <x v="448"/>
      <x v="2850"/>
    </i>
    <i>
      <x v="449"/>
      <x v="3050"/>
    </i>
    <i>
      <x v="450"/>
      <x v="2894"/>
    </i>
    <i>
      <x v="451"/>
      <x v="695"/>
    </i>
    <i>
      <x v="452"/>
      <x v="1018"/>
    </i>
    <i>
      <x v="453"/>
      <x v="1019"/>
    </i>
    <i>
      <x v="454"/>
      <x v="2958"/>
    </i>
    <i>
      <x v="455"/>
      <x v="2816"/>
    </i>
    <i>
      <x v="456"/>
      <x v="3004"/>
    </i>
    <i>
      <x v="457"/>
      <x v="306"/>
    </i>
    <i>
      <x v="458"/>
      <x v="1006"/>
    </i>
    <i>
      <x v="459"/>
      <x v="2813"/>
    </i>
    <i>
      <x v="460"/>
      <x v="2817"/>
    </i>
    <i>
      <x v="461"/>
      <x v="41"/>
    </i>
    <i>
      <x v="462"/>
      <x v="3149"/>
    </i>
    <i>
      <x v="463"/>
      <x v="2730"/>
    </i>
    <i>
      <x v="464"/>
      <x v="305"/>
    </i>
    <i>
      <x v="465"/>
      <x v="1803"/>
    </i>
    <i>
      <x v="466"/>
      <x v="2959"/>
    </i>
    <i>
      <x v="467"/>
      <x v="3005"/>
    </i>
    <i>
      <x v="468"/>
      <x v="897"/>
    </i>
    <i>
      <x v="469"/>
      <x v="1879"/>
    </i>
    <i>
      <x v="470"/>
      <x v="1878"/>
    </i>
    <i>
      <x v="471"/>
      <x v="1881"/>
    </i>
    <i>
      <x v="472"/>
      <x v="1543"/>
    </i>
    <i>
      <x v="473"/>
      <x v="2720"/>
    </i>
    <i>
      <x v="474"/>
      <x v="2721"/>
    </i>
    <i>
      <x v="475"/>
      <x v="2725"/>
    </i>
    <i>
      <x v="476"/>
      <x v="2723"/>
    </i>
    <i>
      <x v="477"/>
      <x v="2724"/>
    </i>
    <i>
      <x v="478"/>
      <x v="2384"/>
    </i>
    <i>
      <x v="479"/>
      <x v="2656"/>
    </i>
    <i>
      <x v="480"/>
      <x v="2099"/>
    </i>
    <i>
      <x v="481"/>
      <x v="2595"/>
    </i>
    <i>
      <x v="482"/>
      <x v="543"/>
    </i>
    <i>
      <x v="483"/>
      <x v="562"/>
    </i>
    <i>
      <x v="484"/>
      <x v="561"/>
    </i>
    <i>
      <x v="485"/>
      <x v="751"/>
    </i>
    <i>
      <x v="486"/>
      <x v="1870"/>
    </i>
    <i>
      <x v="487"/>
      <x v="1871"/>
    </i>
    <i>
      <x v="488"/>
      <x v="2698"/>
    </i>
    <i>
      <x v="489"/>
      <x v="2697"/>
    </i>
    <i>
      <x v="490"/>
      <x v="377"/>
    </i>
    <i>
      <x v="491"/>
      <x v="264"/>
    </i>
    <i>
      <x v="492"/>
      <x v="1162"/>
    </i>
    <i>
      <x v="493"/>
      <x v="81"/>
    </i>
    <i>
      <x v="494"/>
      <x v="644"/>
    </i>
    <i>
      <x v="495"/>
      <x v="2622"/>
    </i>
    <i>
      <x v="496"/>
      <x v="325"/>
    </i>
    <i>
      <x v="497"/>
      <x v="326"/>
    </i>
    <i>
      <x v="498"/>
      <x v="328"/>
    </i>
    <i>
      <x v="499"/>
      <x v="634"/>
    </i>
    <i>
      <x v="500"/>
      <x v="1874"/>
    </i>
    <i>
      <x v="501"/>
      <x v="2710"/>
    </i>
    <i>
      <x v="502"/>
      <x v="2999"/>
    </i>
    <i>
      <x v="503"/>
      <x v="176"/>
    </i>
    <i>
      <x v="504"/>
      <x v="3139"/>
    </i>
    <i>
      <x v="505"/>
      <x v="3129"/>
    </i>
    <i>
      <x v="506"/>
      <x v="3150"/>
    </i>
    <i>
      <x v="507"/>
      <x v="3148"/>
    </i>
    <i>
      <x v="508"/>
      <x v="2090"/>
    </i>
    <i>
      <x v="509"/>
      <x v="523"/>
    </i>
    <i>
      <x v="510"/>
      <x v="524"/>
    </i>
    <i>
      <x v="511"/>
      <x v="2461"/>
    </i>
    <i>
      <x v="512"/>
      <x v="2460"/>
    </i>
    <i>
      <x v="513"/>
      <x v="2459"/>
    </i>
    <i>
      <x v="514"/>
      <x v="2406"/>
    </i>
    <i>
      <x v="515"/>
      <x v="2462"/>
    </i>
    <i>
      <x v="516"/>
      <x v="2463"/>
    </i>
    <i>
      <x v="517"/>
      <x v="2405"/>
    </i>
    <i>
      <x v="518"/>
      <x v="2091"/>
    </i>
    <i>
      <x v="519"/>
      <x v="1155"/>
    </i>
    <i>
      <x v="520"/>
      <x v="2905"/>
    </i>
    <i>
      <x v="521"/>
      <x v="2903"/>
    </i>
    <i>
      <x v="522"/>
      <x v="2893"/>
    </i>
    <i>
      <x v="523"/>
      <x v="2892"/>
    </i>
    <i>
      <x v="524"/>
      <x v="2906"/>
    </i>
    <i>
      <x v="525"/>
      <x v="1554"/>
    </i>
    <i>
      <x v="526"/>
      <x v="268"/>
    </i>
    <i>
      <x v="527"/>
      <x v="269"/>
    </i>
    <i>
      <x v="528"/>
      <x v="271"/>
    </i>
    <i>
      <x v="529"/>
      <x v="272"/>
    </i>
    <i>
      <x v="530"/>
      <x v="290"/>
    </i>
    <i>
      <x v="531"/>
      <x v="282"/>
    </i>
    <i>
      <x v="532"/>
      <x v="259"/>
    </i>
    <i>
      <x v="533"/>
      <x v="274"/>
    </i>
    <i>
      <x v="534"/>
      <x v="284"/>
    </i>
    <i>
      <x v="535"/>
      <x v="267"/>
    </i>
    <i>
      <x v="536"/>
      <x v="277"/>
    </i>
    <i>
      <x v="537"/>
      <x v="287"/>
    </i>
    <i>
      <x v="538"/>
      <x v="270"/>
    </i>
    <i>
      <x v="539"/>
      <x v="283"/>
    </i>
    <i>
      <x v="540"/>
      <x v="285"/>
    </i>
    <i>
      <x v="541"/>
      <x v="276"/>
    </i>
    <i>
      <x v="542"/>
      <x v="1802"/>
    </i>
    <i>
      <x v="543"/>
      <x v="206"/>
    </i>
    <i>
      <x v="544"/>
      <x v="1799"/>
    </i>
    <i>
      <x v="545"/>
      <x v="460"/>
    </i>
    <i>
      <x v="546"/>
      <x v="497"/>
    </i>
    <i>
      <x v="547"/>
      <x v="446"/>
    </i>
    <i>
      <x v="548"/>
      <x v="1250"/>
    </i>
    <i>
      <x v="549"/>
      <x v="2879"/>
    </i>
    <i>
      <x v="550"/>
      <x v="2883"/>
    </i>
    <i>
      <x v="551"/>
      <x v="1596"/>
    </i>
    <i>
      <x v="552"/>
      <x v="1025"/>
    </i>
    <i>
      <x v="553"/>
      <x v="1026"/>
    </i>
    <i>
      <x v="554"/>
      <x v="1184"/>
    </i>
    <i>
      <x v="555"/>
      <x v="1185"/>
    </i>
    <i>
      <x v="556"/>
      <x v="200"/>
    </i>
    <i>
      <x v="557"/>
      <x v="199"/>
    </i>
    <i>
      <x v="558"/>
      <x v="838"/>
    </i>
    <i>
      <x v="559"/>
      <x v="834"/>
    </i>
    <i>
      <x v="560"/>
      <x v="1607"/>
    </i>
    <i>
      <x v="561"/>
      <x v="835"/>
    </i>
    <i>
      <x v="562"/>
      <x v="1807"/>
    </i>
    <i>
      <x v="563"/>
      <x v="1809"/>
    </i>
    <i>
      <x v="564"/>
      <x v="1901"/>
    </i>
    <i>
      <x v="565"/>
      <x v="847"/>
    </i>
    <i>
      <x v="566"/>
      <x v="1430"/>
    </i>
    <i>
      <x v="567"/>
      <x v="1247"/>
    </i>
    <i>
      <x v="568"/>
      <x v="1248"/>
    </i>
    <i>
      <x v="569"/>
      <x v="663"/>
    </i>
    <i>
      <x v="570"/>
      <x v="2800"/>
    </i>
    <i>
      <x v="571"/>
      <x v="2779"/>
    </i>
    <i>
      <x v="572"/>
      <x v="281"/>
    </i>
    <i>
      <x v="573"/>
      <x v="2801"/>
    </i>
    <i>
      <x v="574"/>
      <x v="2690"/>
    </i>
    <i>
      <x v="575"/>
      <x v="518"/>
    </i>
    <i>
      <x v="576"/>
      <x v="1563"/>
    </i>
    <i>
      <x v="577"/>
      <x v="2689"/>
    </i>
    <i>
      <x v="578"/>
      <x v="2796"/>
    </i>
    <i>
      <x v="579"/>
      <x v="1861"/>
    </i>
    <i>
      <x v="580"/>
      <x v="4"/>
    </i>
    <i>
      <x v="581"/>
      <x v="2198"/>
    </i>
    <i>
      <x v="582"/>
      <x v="493"/>
    </i>
    <i>
      <x v="583"/>
      <x v="540"/>
    </i>
    <i>
      <x v="584"/>
      <x v="1604"/>
    </i>
    <i>
      <x v="585"/>
      <x v="1035"/>
    </i>
    <i>
      <x v="586"/>
      <x v="643"/>
    </i>
    <i>
      <x v="587"/>
      <x v="430"/>
    </i>
    <i>
      <x v="588"/>
      <x v="713"/>
    </i>
    <i>
      <x v="589"/>
      <x v="2477"/>
    </i>
    <i>
      <x v="590"/>
      <x v="498"/>
    </i>
    <i>
      <x v="591"/>
      <x v="2704"/>
    </i>
    <i>
      <x v="592"/>
      <x v="1831"/>
    </i>
    <i>
      <x v="593"/>
      <x v="2480"/>
    </i>
    <i>
      <x v="594"/>
      <x v="2705"/>
    </i>
    <i>
      <x v="595"/>
      <x v="2703"/>
    </i>
    <i>
      <x v="596"/>
      <x v="760"/>
    </i>
    <i>
      <x v="597"/>
      <x v="2107"/>
    </i>
    <i>
      <x v="598"/>
      <x v="2106"/>
    </i>
    <i>
      <x v="599"/>
      <x v="1556"/>
    </i>
    <i>
      <x v="600"/>
      <x v="2208"/>
    </i>
    <i>
      <x v="601"/>
      <x v="1199"/>
    </i>
    <i>
      <x v="602"/>
      <x v="1701"/>
    </i>
    <i>
      <x v="603"/>
      <x v="1233"/>
    </i>
    <i>
      <x v="604"/>
      <x v="421"/>
    </i>
    <i>
      <x v="605"/>
      <x v="1201"/>
    </i>
    <i>
      <x v="606"/>
      <x v="336"/>
    </i>
    <i>
      <x v="607"/>
      <x v="2429"/>
    </i>
    <i>
      <x v="608"/>
      <x v="2446"/>
    </i>
    <i>
      <x v="609"/>
      <x v="1865"/>
    </i>
    <i>
      <x v="610"/>
      <x v="2430"/>
    </i>
    <i>
      <x v="611"/>
      <x v="2448"/>
    </i>
    <i>
      <x v="612"/>
      <x v="52"/>
    </i>
    <i>
      <x v="613"/>
      <x v="1798"/>
    </i>
    <i>
      <x v="614"/>
      <x v="915"/>
    </i>
    <i>
      <x v="615"/>
      <x v="510"/>
    </i>
    <i>
      <x v="616"/>
      <x v="2567"/>
    </i>
    <i>
      <x v="617"/>
      <x v="1208"/>
    </i>
    <i>
      <x v="618"/>
      <x v="2836"/>
    </i>
    <i>
      <x v="619"/>
      <x v="49"/>
    </i>
    <i>
      <x v="620"/>
      <x v="653"/>
    </i>
    <i>
      <x v="621"/>
      <x v="916"/>
    </i>
    <i>
      <x v="622"/>
      <x v="1818"/>
    </i>
    <i>
      <x v="623"/>
      <x v="1801"/>
    </i>
    <i>
      <x v="624"/>
      <x v="757"/>
    </i>
    <i>
      <x v="625"/>
      <x v="1204"/>
    </i>
    <i>
      <x v="626"/>
      <x v="1205"/>
    </i>
    <i>
      <x v="627"/>
      <x v="765"/>
    </i>
    <i>
      <x v="628"/>
      <x v="758"/>
    </i>
    <i>
      <x v="629"/>
      <x v="759"/>
    </i>
    <i>
      <x v="630"/>
      <x v="2444"/>
    </i>
    <i>
      <x v="631"/>
      <x v="761"/>
    </i>
    <i>
      <x v="632"/>
      <x v="763"/>
    </i>
    <i>
      <x v="633"/>
      <x v="762"/>
    </i>
    <i>
      <x v="634"/>
      <x v="741"/>
    </i>
    <i>
      <x v="635"/>
      <x v="2475"/>
    </i>
    <i>
      <x v="636"/>
      <x v="1746"/>
    </i>
    <i>
      <x v="637"/>
      <x v="1757"/>
    </i>
    <i>
      <x v="638"/>
      <x v="661"/>
    </i>
    <i>
      <x v="639"/>
      <x v="1749"/>
    </i>
    <i>
      <x v="640"/>
      <x v="1750"/>
    </i>
    <i>
      <x v="641"/>
      <x v="1756"/>
    </i>
    <i>
      <x v="642"/>
      <x v="626"/>
    </i>
    <i>
      <x v="643"/>
      <x v="1748"/>
    </i>
    <i>
      <x v="644"/>
      <x v="1747"/>
    </i>
    <i>
      <x v="645"/>
      <x v="621"/>
    </i>
    <i>
      <x v="646"/>
      <x v="612"/>
    </i>
    <i>
      <x v="647"/>
      <x v="1753"/>
    </i>
    <i>
      <x v="648"/>
      <x v="1755"/>
    </i>
    <i>
      <x v="649"/>
      <x v="1752"/>
    </i>
    <i>
      <x v="650"/>
      <x v="1751"/>
    </i>
    <i>
      <x v="651"/>
      <x v="1754"/>
    </i>
    <i>
      <x v="652"/>
      <x v="879"/>
    </i>
    <i>
      <x v="653"/>
      <x v="619"/>
    </i>
    <i>
      <x v="654"/>
      <x v="620"/>
    </i>
    <i>
      <x v="655"/>
      <x v="883"/>
    </i>
    <i>
      <x v="656"/>
      <x v="1770"/>
    </i>
    <i>
      <x v="657"/>
      <x v="711"/>
    </i>
    <i>
      <x v="658"/>
      <x v="642"/>
    </i>
    <i>
      <x v="659"/>
      <x v="640"/>
    </i>
    <i>
      <x v="660"/>
      <x v="1765"/>
    </i>
    <i>
      <x v="661"/>
      <x v="1254"/>
    </i>
    <i>
      <x v="662"/>
      <x v="2789"/>
    </i>
    <i>
      <x v="663"/>
      <x v="36"/>
    </i>
    <i>
      <x v="664"/>
      <x v="3059"/>
    </i>
    <i>
      <x v="665"/>
      <x v="3063"/>
    </i>
    <i>
      <x v="666"/>
      <x v="3058"/>
    </i>
    <i>
      <x v="667"/>
      <x v="3064"/>
    </i>
    <i>
      <x v="668"/>
      <x v="2451"/>
    </i>
    <i>
      <x v="669"/>
      <x v="2485"/>
    </i>
    <i>
      <x v="670"/>
      <x v="2484"/>
    </i>
    <i>
      <x v="671"/>
      <x v="185"/>
    </i>
    <i>
      <x v="672"/>
      <x v="1200"/>
    </i>
    <i>
      <x v="673"/>
      <x v="474"/>
    </i>
    <i>
      <x v="674"/>
      <x v="528"/>
    </i>
    <i>
      <x v="675"/>
      <x v="406"/>
    </i>
    <i>
      <x v="676"/>
      <x v="436"/>
    </i>
    <i>
      <x v="677"/>
      <x v="97"/>
    </i>
    <i>
      <x v="678"/>
      <x v="1760"/>
    </i>
    <i>
      <x v="679"/>
      <x v="1758"/>
    </i>
    <i>
      <x v="680"/>
      <x v="1759"/>
    </i>
    <i>
      <x v="681"/>
      <x v="2654"/>
    </i>
    <i>
      <x v="682"/>
      <x v="1223"/>
    </i>
    <i>
      <x v="683"/>
      <x v="1224"/>
    </i>
    <i>
      <x v="684"/>
      <x v="2424"/>
    </i>
    <i>
      <x v="685"/>
      <x v="2425"/>
    </i>
    <i>
      <x v="686"/>
      <x v="2431"/>
    </i>
    <i>
      <x v="687"/>
      <x v="2432"/>
    </i>
    <i>
      <x v="688"/>
      <x v="2433"/>
    </i>
    <i>
      <x v="689"/>
      <x v="2471"/>
    </i>
    <i>
      <x v="690"/>
      <x v="2422"/>
    </i>
    <i>
      <x v="691"/>
      <x v="2426"/>
    </i>
    <i>
      <x v="692"/>
      <x v="1565"/>
    </i>
    <i>
      <x v="693"/>
      <x v="1567"/>
    </i>
    <i>
      <x v="694"/>
      <x v="1589"/>
    </i>
    <i>
      <x v="695"/>
      <x v="1590"/>
    </i>
    <i>
      <x v="696"/>
      <x v="479"/>
    </i>
    <i>
      <x v="697"/>
      <x v="308"/>
    </i>
    <i>
      <x v="698"/>
      <x v="625"/>
    </i>
    <i>
      <x v="699"/>
      <x v="846"/>
    </i>
    <i>
      <x v="700"/>
      <x v="508"/>
    </i>
    <i>
      <x v="701"/>
      <x v="485"/>
    </i>
    <i>
      <x v="702"/>
      <x v="484"/>
    </i>
    <i>
      <x v="703"/>
      <x v="483"/>
    </i>
    <i>
      <x v="704"/>
      <x v="491"/>
    </i>
    <i>
      <x v="705"/>
      <x v="490"/>
    </i>
    <i>
      <x v="706"/>
      <x v="487"/>
    </i>
    <i>
      <x v="707"/>
      <x v="481"/>
    </i>
    <i>
      <x v="708"/>
      <x v="486"/>
    </i>
    <i>
      <x v="709"/>
      <x v="492"/>
    </i>
    <i>
      <x v="710"/>
      <x v="489"/>
    </i>
    <i>
      <x v="711"/>
      <x v="482"/>
    </i>
    <i>
      <x v="712"/>
      <x v="488"/>
    </i>
    <i>
      <x v="713"/>
      <x v="542"/>
    </i>
    <i>
      <x v="714"/>
      <x v="476"/>
    </i>
    <i>
      <x v="715"/>
      <x v="495"/>
    </i>
    <i>
      <x v="716"/>
      <x v="2395"/>
    </i>
    <i>
      <x v="717"/>
      <x v="2199"/>
    </i>
    <i>
      <x v="718"/>
      <x v="2851"/>
    </i>
    <i>
      <x v="719"/>
      <x v="467"/>
    </i>
    <i>
      <x v="720"/>
      <x v="986"/>
    </i>
    <i>
      <x v="721"/>
      <x v="316"/>
    </i>
    <i>
      <x v="722"/>
      <x v="2699"/>
    </i>
    <i>
      <x v="723"/>
      <x v="837"/>
    </i>
    <i>
      <x v="724"/>
      <x v="464"/>
    </i>
    <i>
      <x v="725"/>
      <x v="1776"/>
    </i>
    <i>
      <x v="726"/>
      <x v="353"/>
    </i>
    <i>
      <x v="727"/>
      <x v="1775"/>
    </i>
    <i>
      <x v="728"/>
      <x v="352"/>
    </i>
    <i>
      <x v="729"/>
      <x v="2688"/>
    </i>
    <i>
      <x v="730"/>
      <x v="2687"/>
    </i>
    <i>
      <x v="731"/>
      <x v="2179"/>
    </i>
    <i>
      <x v="732"/>
      <x v="1243"/>
    </i>
    <i>
      <x v="733"/>
      <x v="1244"/>
    </i>
    <i>
      <x v="734"/>
      <x v="2792"/>
    </i>
    <i>
      <x v="735"/>
      <x v="2791"/>
    </i>
    <i>
      <x v="736"/>
      <x v="2799"/>
    </i>
    <i>
      <x v="737"/>
      <x v="3022"/>
    </i>
    <i>
      <x v="738"/>
      <x v="1517"/>
    </i>
    <i>
      <x v="739"/>
      <x v="3029"/>
    </i>
    <i>
      <x v="740"/>
      <x v="2920"/>
    </i>
    <i>
      <x v="741"/>
      <x v="2482"/>
    </i>
    <i>
      <x v="742"/>
      <x v="2972"/>
    </i>
    <i>
      <x v="743"/>
      <x v="54"/>
    </i>
    <i>
      <x v="744"/>
      <x v="2531"/>
    </i>
    <i>
      <x v="745"/>
      <x v="2532"/>
    </i>
    <i>
      <x v="746"/>
      <x v="3155"/>
    </i>
    <i>
      <x v="747"/>
      <x v="686"/>
    </i>
    <i>
      <x v="748"/>
      <x v="3153"/>
    </i>
    <i>
      <x v="749"/>
      <x v="597"/>
    </i>
    <i>
      <x v="750"/>
      <x v="2808"/>
    </i>
    <i>
      <x v="751"/>
      <x v="2597"/>
    </i>
    <i>
      <x v="752"/>
      <x v="1850"/>
    </i>
    <i>
      <x v="753"/>
      <x v="737"/>
    </i>
    <i>
      <x v="754"/>
      <x v="444"/>
    </i>
    <i>
      <x v="755"/>
      <x v="443"/>
    </i>
    <i>
      <x v="756"/>
      <x v="2856"/>
    </i>
    <i>
      <x v="757"/>
      <x v="2855"/>
    </i>
    <i>
      <x v="758"/>
      <x v="429"/>
    </i>
    <i>
      <x v="759"/>
      <x v="166"/>
    </i>
    <i>
      <x v="760"/>
      <x v="425"/>
    </i>
    <i>
      <x v="761"/>
      <x v="423"/>
    </i>
    <i>
      <x v="762"/>
      <x v="1544"/>
    </i>
    <i>
      <x v="763"/>
      <x v="3023"/>
    </i>
    <i>
      <x v="764"/>
      <x v="2085"/>
    </i>
    <i>
      <x v="765"/>
      <x v="2671"/>
    </i>
    <i>
      <x v="766"/>
      <x v="2083"/>
    </i>
    <i>
      <x v="767"/>
      <x v="2084"/>
    </i>
    <i>
      <x v="768"/>
      <x v="178"/>
    </i>
    <i>
      <x v="769"/>
      <x v="179"/>
    </i>
    <i>
      <x v="770"/>
      <x v="180"/>
    </i>
    <i>
      <x v="771"/>
      <x v="791"/>
    </i>
    <i>
      <x v="772"/>
      <x v="677"/>
    </i>
    <i>
      <x v="773"/>
      <x v="676"/>
    </i>
    <i>
      <x v="774"/>
      <x v="679"/>
    </i>
    <i>
      <x v="775"/>
      <x v="678"/>
    </i>
    <i>
      <x v="776"/>
      <x v="177"/>
    </i>
    <i>
      <x v="777"/>
      <x v="792"/>
    </i>
    <i>
      <x v="778"/>
      <x v="2416"/>
    </i>
    <i>
      <x v="779"/>
      <x v="3036"/>
    </i>
    <i>
      <x v="780"/>
      <x v="3038"/>
    </i>
    <i>
      <x v="781"/>
      <x v="3037"/>
    </i>
    <i>
      <x v="782"/>
      <x v="2442"/>
    </i>
    <i>
      <x v="783"/>
      <x v="2441"/>
    </i>
    <i>
      <x v="784"/>
      <x v="3051"/>
    </i>
    <i>
      <x v="785"/>
      <x v="789"/>
    </i>
    <i>
      <x v="786"/>
      <x v="790"/>
    </i>
    <i>
      <x v="787"/>
      <x v="3013"/>
    </i>
    <i>
      <x v="788"/>
      <x v="584"/>
    </i>
    <i>
      <x v="789"/>
      <x v="577"/>
    </i>
    <i>
      <x v="790"/>
      <x v="574"/>
    </i>
    <i>
      <x v="791"/>
      <x v="581"/>
    </i>
    <i>
      <x v="792"/>
      <x v="583"/>
    </i>
    <i>
      <x v="793"/>
      <x v="578"/>
    </i>
    <i>
      <x v="794"/>
      <x v="575"/>
    </i>
    <i>
      <x v="795"/>
      <x v="580"/>
    </i>
    <i>
      <x v="796"/>
      <x v="582"/>
    </i>
    <i>
      <x v="797"/>
      <x v="576"/>
    </i>
    <i>
      <x v="798"/>
      <x v="1737"/>
    </i>
    <i>
      <x v="799"/>
      <x v="395"/>
    </i>
    <i>
      <x v="800"/>
      <x v="396"/>
    </i>
    <i>
      <x v="801"/>
      <x v="402"/>
    </i>
    <i>
      <x v="802"/>
      <x v="401"/>
    </i>
    <i>
      <x v="803"/>
      <x v="2417"/>
    </i>
    <i>
      <x v="804"/>
      <x v="2423"/>
    </i>
    <i>
      <x v="805"/>
      <x v="2450"/>
    </i>
    <i>
      <x v="806"/>
      <x v="397"/>
    </i>
    <i>
      <x v="807"/>
      <x v="2472"/>
    </i>
    <i>
      <x v="808"/>
      <x v="2427"/>
    </i>
    <i>
      <x v="809"/>
      <x v="526"/>
    </i>
    <i>
      <x v="810"/>
      <x v="533"/>
    </i>
    <i>
      <x v="811"/>
      <x v="534"/>
    </i>
    <i>
      <x v="812"/>
      <x v="2081"/>
    </i>
    <i>
      <x v="813"/>
      <x v="2080"/>
    </i>
    <i>
      <x v="814"/>
      <x v="2435"/>
    </i>
    <i>
      <x v="815"/>
      <x v="2437"/>
    </i>
    <i>
      <x v="816"/>
      <x v="2436"/>
    </i>
    <i>
      <x v="817"/>
      <x v="3062"/>
    </i>
    <i>
      <x v="818"/>
      <x v="461"/>
    </i>
    <i>
      <x v="819"/>
      <x v="880"/>
    </i>
    <i>
      <x v="820"/>
      <x v="3034"/>
    </i>
    <i>
      <x v="821"/>
      <x v="189"/>
    </i>
    <i>
      <x v="822"/>
      <x v="1149"/>
    </i>
    <i>
      <x v="823"/>
      <x v="1148"/>
    </i>
    <i>
      <x v="824"/>
      <x v="2837"/>
    </i>
    <i>
      <x v="825"/>
      <x v="1171"/>
    </i>
    <i>
      <x v="826"/>
      <x v="1016"/>
    </i>
    <i>
      <x v="827"/>
      <x v="884"/>
    </i>
    <i>
      <x v="828"/>
      <x v="2859"/>
    </i>
    <i>
      <x v="829"/>
      <x v="2918"/>
    </i>
    <i>
      <x v="830"/>
      <x v="2917"/>
    </i>
    <i>
      <x v="831"/>
      <x v="2528"/>
    </i>
    <i>
      <x v="832"/>
      <x v="978"/>
    </i>
    <i>
      <x v="833"/>
      <x v="1819"/>
    </i>
    <i>
      <x v="834"/>
      <x v="1826"/>
    </i>
    <i>
      <x v="835"/>
      <x v="1827"/>
    </i>
    <i>
      <x v="836"/>
      <x v="2819"/>
    </i>
    <i>
      <x v="837"/>
      <x v="1739"/>
    </i>
    <i>
      <x v="838"/>
      <x v="716"/>
    </i>
    <i>
      <x v="839"/>
      <x v="2842"/>
    </i>
    <i>
      <x v="840"/>
      <x v="3040"/>
    </i>
    <i>
      <x v="841"/>
      <x v="2871"/>
    </i>
    <i>
      <x v="842"/>
      <x v="355"/>
    </i>
    <i>
      <x v="843"/>
      <x v="354"/>
    </i>
    <i>
      <x v="844"/>
      <x v="1241"/>
    </i>
    <i>
      <x v="845"/>
      <x v="2192"/>
    </i>
    <i>
      <x v="846"/>
      <x v="1240"/>
    </i>
    <i>
      <x v="847"/>
      <x v="465"/>
    </i>
    <i>
      <x v="848"/>
      <x v="288"/>
    </i>
    <i>
      <x v="849"/>
      <x v="480"/>
    </i>
    <i>
      <x v="850"/>
      <x v="2538"/>
    </i>
    <i>
      <x v="851"/>
      <x v="2456"/>
    </i>
    <i>
      <x v="852"/>
      <x v="2474"/>
    </i>
    <i>
      <x v="853"/>
      <x v="2457"/>
    </i>
    <i>
      <x v="854"/>
      <x v="1172"/>
    </i>
    <i>
      <x v="855"/>
      <x v="1168"/>
    </i>
    <i>
      <x v="856"/>
      <x v="2604"/>
    </i>
    <i>
      <x v="857"/>
      <x v="1023"/>
    </i>
    <i>
      <x v="858"/>
      <x v="1622"/>
    </i>
    <i>
      <x v="859"/>
      <x v="3158"/>
    </i>
    <i>
      <x v="860"/>
      <x v="1853"/>
    </i>
    <i>
      <x v="861"/>
      <x v="1036"/>
    </i>
    <i>
      <x v="862"/>
      <x v="289"/>
    </i>
    <i>
      <x v="863"/>
      <x v="1147"/>
    </i>
    <i>
      <x v="864"/>
      <x v="84"/>
    </i>
    <i>
      <x v="865"/>
      <x v="262"/>
    </i>
    <i>
      <x v="866"/>
      <x v="1460"/>
    </i>
    <i>
      <x v="867"/>
      <x v="380"/>
    </i>
    <i>
      <x v="868"/>
      <x v="1854"/>
    </i>
    <i>
      <x v="869"/>
      <x v="266"/>
    </i>
    <i>
      <x v="870"/>
      <x v="1203"/>
    </i>
    <i>
      <x v="871"/>
      <x v="1213"/>
    </i>
    <i>
      <x v="872"/>
      <x v="1214"/>
    </i>
    <i>
      <x v="873"/>
      <x v="1215"/>
    </i>
    <i>
      <x v="874"/>
      <x v="1216"/>
    </i>
    <i>
      <x v="875"/>
      <x v="1218"/>
    </i>
    <i>
      <x v="876"/>
      <x v="1226"/>
    </i>
    <i>
      <x v="877"/>
      <x v="1227"/>
    </i>
    <i>
      <x v="878"/>
      <x v="1228"/>
    </i>
    <i>
      <x v="879"/>
      <x v="1229"/>
    </i>
    <i>
      <x v="880"/>
      <x v="384"/>
    </i>
    <i>
      <x v="881"/>
      <x v="1027"/>
    </i>
    <i>
      <x v="882"/>
      <x v="385"/>
    </i>
    <i>
      <x v="883"/>
      <x v="2692"/>
    </i>
    <i>
      <x v="884"/>
      <x v="386"/>
    </i>
    <i>
      <x v="885"/>
      <x v="511"/>
    </i>
    <i>
      <x v="886"/>
      <x v="1210"/>
    </i>
    <i>
      <x v="887"/>
      <x v="1461"/>
    </i>
    <i>
      <x v="888"/>
      <x v="2686"/>
    </i>
    <i>
      <x v="889"/>
      <x v="2790"/>
    </i>
    <i>
      <x v="890"/>
      <x v="1029"/>
    </i>
    <i>
      <x v="891"/>
      <x v="3006"/>
    </i>
    <i>
      <x v="892"/>
      <x v="50"/>
    </i>
    <i>
      <x v="893"/>
      <x v="3007"/>
    </i>
    <i>
      <x v="894"/>
      <x v="2887"/>
    </i>
    <i>
      <x v="895"/>
      <x v="2539"/>
    </i>
    <i>
      <x v="896"/>
      <x v="1225"/>
    </i>
    <i>
      <x v="897"/>
      <x v="2401"/>
    </i>
    <i>
      <x v="898"/>
      <x v="1231"/>
    </i>
    <i>
      <x v="899"/>
      <x v="2665"/>
    </i>
    <i>
      <x v="900"/>
      <x v="1202"/>
    </i>
    <i>
      <x v="901"/>
      <x v="2743"/>
    </i>
    <i>
      <x v="902"/>
      <x v="565"/>
    </i>
    <i>
      <x v="903"/>
      <x v="1742"/>
    </i>
    <i>
      <x v="904"/>
      <x v="1740"/>
    </i>
    <i>
      <x v="905"/>
      <x v="2540"/>
    </i>
    <i>
      <x v="906"/>
      <x v="2542"/>
    </i>
    <i>
      <x v="907"/>
      <x v="1743"/>
    </i>
    <i>
      <x v="908"/>
      <x v="2543"/>
    </i>
    <i>
      <x v="909"/>
      <x v="2997"/>
    </i>
    <i>
      <x v="910"/>
      <x v="2663"/>
    </i>
    <i>
      <x v="911"/>
      <x v="1232"/>
    </i>
    <i>
      <x v="912"/>
      <x v="1159"/>
    </i>
    <i>
      <x v="913"/>
      <x v="2786"/>
    </i>
    <i>
      <x v="914"/>
      <x v="1481"/>
    </i>
    <i>
      <x v="915"/>
      <x v="1773"/>
    </i>
    <i>
      <x v="916"/>
      <x v="2203"/>
    </i>
    <i>
      <x v="917"/>
      <x v="1485"/>
    </i>
    <i>
      <x v="918"/>
      <x v="1483"/>
    </i>
    <i>
      <x v="919"/>
      <x v="1484"/>
    </i>
    <i>
      <x v="920"/>
      <x v="3012"/>
    </i>
    <i>
      <x v="921"/>
      <x v="2967"/>
    </i>
    <i>
      <x v="922"/>
      <x v="3069"/>
    </i>
    <i>
      <x v="923"/>
      <x v="1830"/>
    </i>
    <i>
      <x v="924"/>
      <x v="1781"/>
    </i>
    <i>
      <x v="925"/>
      <x v="1145"/>
    </i>
    <i>
      <x v="926"/>
      <x v="697"/>
    </i>
    <i>
      <x v="927"/>
      <x v="698"/>
    </i>
    <i>
      <x v="928"/>
      <x v="699"/>
    </i>
    <i>
      <x v="929"/>
      <x v="1838"/>
    </i>
    <i>
      <x v="930"/>
      <x v="2527"/>
    </i>
    <i>
      <x v="931"/>
      <x v="1816"/>
    </i>
    <i>
      <x v="932"/>
      <x v="2495"/>
    </i>
    <i>
      <x v="933"/>
      <x v="2499"/>
    </i>
    <i>
      <x v="934"/>
      <x v="2496"/>
    </i>
    <i>
      <x v="935"/>
      <x v="2498"/>
    </i>
    <i>
      <x v="936"/>
      <x v="2497"/>
    </i>
    <i>
      <x v="937"/>
      <x v="1015"/>
    </i>
    <i>
      <x v="938"/>
      <x v="3053"/>
    </i>
    <i>
      <x v="939"/>
      <x v="2900"/>
    </i>
    <i>
      <x v="940"/>
      <x v="610"/>
    </i>
    <i>
      <x v="941"/>
      <x v="311"/>
    </i>
    <i>
      <x v="942"/>
      <x v="631"/>
    </i>
    <i>
      <x v="943"/>
      <x v="608"/>
    </i>
    <i>
      <x v="944"/>
      <x v="592"/>
    </i>
    <i>
      <x v="945"/>
      <x v="628"/>
    </i>
    <i>
      <x v="946"/>
      <x v="623"/>
    </i>
    <i>
      <x v="947"/>
      <x v="606"/>
    </i>
    <i>
      <x v="948"/>
      <x v="607"/>
    </i>
    <i>
      <x v="949"/>
      <x v="630"/>
    </i>
    <i>
      <x v="950"/>
      <x v="591"/>
    </i>
    <i>
      <x v="951"/>
      <x v="617"/>
    </i>
    <i>
      <x v="952"/>
      <x v="627"/>
    </i>
    <i>
      <x v="953"/>
      <x v="616"/>
    </i>
    <i>
      <x v="954"/>
      <x v="615"/>
    </i>
    <i>
      <x v="955"/>
      <x v="604"/>
    </i>
    <i>
      <x v="956"/>
      <x v="618"/>
    </i>
    <i>
      <x v="957"/>
      <x v="601"/>
    </i>
    <i>
      <x v="958"/>
      <x v="1251"/>
    </i>
    <i>
      <x v="959"/>
      <x v="1217"/>
    </i>
    <i>
      <x v="960"/>
      <x v="1767"/>
    </i>
    <i>
      <x v="961"/>
      <x v="313"/>
    </i>
    <i>
      <x v="962"/>
      <x v="309"/>
    </i>
    <i>
      <x v="963"/>
      <x v="312"/>
    </i>
    <i>
      <x v="964"/>
      <x v="2787"/>
    </i>
    <i>
      <x v="965"/>
      <x v="451"/>
    </i>
    <i>
      <x v="966"/>
      <x v="2694"/>
    </i>
    <i>
      <x v="967"/>
      <x v="2502"/>
    </i>
    <i>
      <x v="968"/>
      <x v="2826"/>
    </i>
    <i>
      <x v="969"/>
      <x v="2204"/>
    </i>
    <i>
      <x v="970"/>
      <x v="2206"/>
    </i>
    <i>
      <x v="971"/>
      <x v="2207"/>
    </i>
    <i>
      <x v="972"/>
      <x v="280"/>
    </i>
    <i>
      <x v="973"/>
      <x v="593"/>
    </i>
    <i>
      <x v="974"/>
      <x v="2824"/>
    </i>
    <i>
      <x v="975"/>
      <x v="1839"/>
    </i>
    <i>
      <x v="976"/>
      <x v="387"/>
    </i>
    <i>
      <x v="977"/>
      <x v="2970"/>
    </i>
    <i>
      <x v="978"/>
      <x v="850"/>
    </i>
    <i>
      <x v="979"/>
      <x v="890"/>
    </i>
    <i>
      <x v="980"/>
      <x v="891"/>
    </i>
    <i>
      <x v="981"/>
      <x v="1146"/>
    </i>
    <i>
      <x v="982"/>
      <x v="1766"/>
    </i>
    <i>
      <x v="983"/>
      <x v="2968"/>
    </i>
    <i>
      <x v="984"/>
      <x v="536"/>
    </i>
    <i>
      <x v="985"/>
      <x v="537"/>
    </i>
    <i>
      <x v="986"/>
      <x v="854"/>
    </i>
    <i>
      <x v="987"/>
      <x v="1175"/>
    </i>
    <i>
      <x v="988"/>
      <x v="826"/>
    </i>
    <i>
      <x v="989"/>
      <x v="882"/>
    </i>
    <i>
      <x v="990"/>
      <x v="2891"/>
    </i>
    <i>
      <x v="991"/>
      <x v="1821"/>
    </i>
    <i>
      <x v="992"/>
      <x v="1820"/>
    </i>
    <i>
      <x v="993"/>
      <x v="1812"/>
    </i>
    <i>
      <x v="994"/>
      <x v="1810"/>
    </i>
    <i>
      <x v="995"/>
      <x v="1811"/>
    </i>
    <i>
      <x v="996"/>
      <x v="1823"/>
    </i>
    <i>
      <x v="997"/>
      <x v="1822"/>
    </i>
    <i>
      <x v="998"/>
      <x v="825"/>
    </i>
    <i>
      <x v="999"/>
      <x v="827"/>
    </i>
    <i>
      <x v="1000"/>
      <x v="3046"/>
    </i>
    <i>
      <x v="1001"/>
      <x v="2886"/>
    </i>
    <i>
      <x v="1002"/>
      <x v="1796"/>
    </i>
    <i>
      <x v="1003"/>
      <x v="824"/>
    </i>
    <i>
      <x v="1004"/>
      <x v="3048"/>
    </i>
    <i>
      <x v="1005"/>
      <x v="2890"/>
    </i>
    <i>
      <x v="1006"/>
      <x v="3047"/>
    </i>
    <i>
      <x v="1007"/>
      <x v="2889"/>
    </i>
    <i>
      <x v="1008"/>
      <x v="822"/>
    </i>
    <i>
      <x v="1009"/>
      <x v="823"/>
    </i>
    <i>
      <x v="1010"/>
      <x v="821"/>
    </i>
    <i>
      <x v="1011"/>
      <x v="3033"/>
    </i>
    <i>
      <x v="1012"/>
      <x v="2915"/>
    </i>
    <i>
      <x v="1013"/>
      <x v="381"/>
    </i>
    <i>
      <x v="1014"/>
      <x v="2729"/>
    </i>
    <i>
      <x v="1015"/>
      <x v="1833"/>
    </i>
    <i>
      <x v="1016"/>
      <x v="1259"/>
    </i>
    <i>
      <x v="1017"/>
      <x v="2873"/>
    </i>
    <i>
      <x v="1018"/>
      <x v="1620"/>
    </i>
    <i>
      <x v="1019"/>
      <x v="2909"/>
    </i>
    <i>
      <x v="1020"/>
      <x v="2875"/>
    </i>
    <i>
      <x v="1021"/>
      <x v="2407"/>
    </i>
    <i>
      <x v="1022"/>
      <x v="1463"/>
    </i>
    <i>
      <x v="1023"/>
      <x v="207"/>
    </i>
    <i>
      <x v="1024"/>
      <x v="1431"/>
    </i>
    <i>
      <x v="1025"/>
      <x v="1432"/>
    </i>
    <i>
      <x v="1026"/>
      <x v="2201"/>
    </i>
    <i>
      <x v="1027"/>
      <x v="2508"/>
    </i>
    <i>
      <x v="1028"/>
      <x v="2661"/>
    </i>
    <i>
      <x v="1029"/>
      <x v="2662"/>
    </i>
    <i>
      <x v="1030"/>
      <x v="1468"/>
    </i>
    <i>
      <x v="1031"/>
      <x v="1467"/>
    </i>
    <i>
      <x v="1032"/>
      <x v="1466"/>
    </i>
    <i>
      <x v="1033"/>
      <x v="539"/>
    </i>
    <i>
      <x v="1034"/>
      <x v="1464"/>
    </i>
    <i>
      <x v="1035"/>
      <x v="1465"/>
    </i>
    <i>
      <x v="1036"/>
      <x v="509"/>
    </i>
    <i>
      <x v="1037"/>
      <x v="463"/>
    </i>
    <i>
      <x v="1038"/>
      <x v="2783"/>
    </i>
    <i>
      <x v="1039"/>
      <x v="2782"/>
    </i>
    <i>
      <x v="1040"/>
      <x v="886"/>
    </i>
    <i>
      <x v="1041"/>
      <x v="887"/>
    </i>
    <i>
      <x v="1042"/>
      <x v="1909"/>
    </i>
    <i>
      <x v="1043"/>
      <x v="1598"/>
    </i>
    <i>
      <x v="1044"/>
      <x v="739"/>
    </i>
    <i>
      <x v="1045"/>
      <x v="590"/>
    </i>
    <i>
      <x v="1046"/>
      <x v="588"/>
    </i>
    <i>
      <x v="1047"/>
      <x v="709"/>
    </i>
    <i>
      <x v="1048"/>
      <x v="2574"/>
    </i>
    <i>
      <x v="1049"/>
      <x v="1021"/>
    </i>
    <i>
      <x v="1050"/>
      <x v="738"/>
    </i>
    <i>
      <x v="1051"/>
      <x v="2588"/>
    </i>
    <i>
      <x v="1052"/>
      <x v="744"/>
    </i>
    <i>
      <x v="1053"/>
      <x v="1772"/>
    </i>
    <i>
      <x v="1054"/>
      <x v="2684"/>
    </i>
    <i>
      <x v="1055"/>
      <x v="2685"/>
    </i>
    <i>
      <x v="1056"/>
      <x v="201"/>
    </i>
    <i>
      <x v="1057"/>
      <x v="586"/>
    </i>
    <i>
      <x v="1058"/>
      <x v="587"/>
    </i>
    <i>
      <x v="1059"/>
      <x v="589"/>
    </i>
    <i>
      <x v="1060"/>
      <x v="1238"/>
    </i>
    <i>
      <x v="1061"/>
      <x v="648"/>
    </i>
    <i>
      <x v="1062"/>
      <x v="649"/>
    </i>
    <i>
      <x v="1063"/>
      <x v="650"/>
    </i>
    <i>
      <x v="1064"/>
      <x v="913"/>
    </i>
    <i>
      <x v="1065"/>
      <x v="912"/>
    </i>
    <i>
      <x v="1066"/>
      <x v="2828"/>
    </i>
    <i>
      <x v="1067"/>
      <x v="1613"/>
    </i>
    <i>
      <x v="1068"/>
      <x v="914"/>
    </i>
    <i>
      <x v="1069"/>
      <x v="265"/>
    </i>
    <i>
      <x v="1070"/>
      <x v="1013"/>
    </i>
    <i>
      <x v="1071"/>
      <x v="1984"/>
    </i>
    <i>
      <x v="1072"/>
      <x v="5"/>
    </i>
    <i>
      <x v="1073"/>
      <x v="2592"/>
    </i>
    <i>
      <x v="1074"/>
      <x v="688"/>
    </i>
    <i>
      <x v="1075"/>
      <x v="687"/>
    </i>
    <i>
      <x v="1076"/>
      <x v="2784"/>
    </i>
    <i>
      <x v="1077"/>
      <x v="2785"/>
    </i>
    <i>
      <x v="1078"/>
      <x v="3124"/>
    </i>
    <i>
      <x v="1079"/>
      <x v="61"/>
    </i>
    <i>
      <x v="1080"/>
      <x v="841"/>
    </i>
    <i>
      <x v="1081"/>
      <x v="2988"/>
    </i>
    <i>
      <x v="1082"/>
      <x v="2865"/>
    </i>
    <i>
      <x v="1083"/>
      <x v="2530"/>
    </i>
    <i>
      <x v="1084"/>
      <x v="2795"/>
    </i>
    <i>
      <x v="1085"/>
      <x v="731"/>
    </i>
    <i>
      <x v="1086"/>
      <x v="1235"/>
    </i>
    <i>
      <x v="1087"/>
      <x v="1236"/>
    </i>
    <i>
      <x v="1088"/>
      <x v="1455"/>
    </i>
    <i>
      <x v="1089"/>
      <x v="1457"/>
    </i>
    <i>
      <x v="1090"/>
      <x v="1456"/>
    </i>
    <i>
      <x v="1091"/>
      <x v="1234"/>
    </i>
    <i>
      <x v="1092"/>
      <x v="3060"/>
    </i>
    <i>
      <x v="1093"/>
      <x v="1817"/>
    </i>
    <i>
      <x v="1094"/>
      <x v="1735"/>
    </i>
    <i>
      <x v="1095"/>
      <x v="1736"/>
    </i>
    <i>
      <x v="1096"/>
      <x v="2525"/>
    </i>
    <i>
      <x v="1097"/>
      <x v="2804"/>
    </i>
    <i>
      <x v="1098"/>
      <x v="301"/>
    </i>
    <i>
      <x v="1099"/>
      <x v="302"/>
    </i>
    <i>
      <x v="1100"/>
      <x v="682"/>
    </i>
    <i>
      <x v="1101"/>
      <x v="683"/>
    </i>
    <i>
      <x v="1102"/>
      <x v="3044"/>
    </i>
    <i>
      <x v="1103"/>
      <x v="1559"/>
    </i>
    <i>
      <x v="1104"/>
      <x v="2453"/>
    </i>
    <i>
      <x v="1105"/>
      <x v="2452"/>
    </i>
    <i>
      <x v="1106"/>
      <x v="2454"/>
    </i>
    <i>
      <x v="1107"/>
      <x v="2870"/>
    </i>
    <i>
      <x v="1108"/>
      <x v="1564"/>
    </i>
    <i>
      <x v="1109"/>
      <x v="852"/>
    </i>
    <i>
      <x v="1110"/>
      <x v="881"/>
    </i>
    <i>
      <x v="1111"/>
      <x v="853"/>
    </i>
    <i>
      <x v="1112"/>
      <x v="2438"/>
    </i>
    <i>
      <x v="1113"/>
      <x v="213"/>
    </i>
    <i>
      <x v="1114"/>
      <x v="2862"/>
    </i>
    <i>
      <x v="1115"/>
      <x v="335"/>
    </i>
    <i>
      <x v="1116"/>
      <x v="2912"/>
    </i>
    <i>
      <x v="1117"/>
      <x v="512"/>
    </i>
    <i>
      <x v="1118"/>
      <x v="899"/>
    </i>
    <i>
      <x v="1119"/>
      <x v="549"/>
    </i>
    <i>
      <x v="1120"/>
      <x v="545"/>
    </i>
    <i>
      <x v="1121"/>
      <x v="547"/>
    </i>
    <i>
      <x v="1122"/>
      <x v="2854"/>
    </i>
    <i>
      <x v="1123"/>
      <x v="2852"/>
    </i>
    <i>
      <x v="1124"/>
      <x v="900"/>
    </i>
    <i>
      <x v="1125"/>
      <x v="551"/>
    </i>
    <i>
      <x v="1126"/>
      <x v="550"/>
    </i>
    <i>
      <x v="1127"/>
      <x v="546"/>
    </i>
    <i>
      <x v="1128"/>
      <x v="548"/>
    </i>
    <i>
      <x v="1129"/>
      <x v="1600"/>
    </i>
    <i>
      <x v="1130"/>
      <x v="2857"/>
    </i>
    <i>
      <x v="1131"/>
      <x v="2919"/>
    </i>
    <i>
      <x v="1132"/>
      <x v="2478"/>
    </i>
    <i>
      <x v="1133"/>
      <x v="3056"/>
    </i>
    <i>
      <x v="1134"/>
      <x v="3057"/>
    </i>
    <i>
      <x v="1135"/>
      <x v="2479"/>
    </i>
    <i>
      <x v="1136"/>
      <x v="999"/>
    </i>
    <i>
      <x v="1137"/>
      <x v="42"/>
    </i>
    <i>
      <x v="1138"/>
      <x v="1436"/>
    </i>
    <i>
      <x v="1139"/>
      <x v="2897"/>
    </i>
    <i>
      <x v="1140"/>
      <x v="2898"/>
    </i>
    <i>
      <x v="1141"/>
      <x v="554"/>
    </i>
    <i>
      <x v="1142"/>
      <x v="378"/>
    </i>
    <i>
      <x v="1143"/>
      <x v="379"/>
    </i>
    <i>
      <x v="1144"/>
      <x v="2101"/>
    </i>
    <i>
      <x v="1145"/>
      <x v="2102"/>
    </i>
    <i>
      <x v="1146"/>
      <x v="2708"/>
    </i>
    <i>
      <x v="1147"/>
      <x v="941"/>
    </i>
    <i>
      <x v="1148"/>
      <x v="2803"/>
    </i>
    <i>
      <x v="1149"/>
      <x v="2519"/>
    </i>
    <i>
      <x v="1150"/>
      <x v="2377"/>
    </i>
    <i>
      <x v="1151"/>
      <x v="940"/>
    </i>
    <i>
      <x v="1152"/>
      <x v="939"/>
    </i>
    <i>
      <x v="1153"/>
      <x v="938"/>
    </i>
    <i>
      <x v="1154"/>
      <x v="2960"/>
    </i>
    <i>
      <x v="1155"/>
      <x v="2414"/>
    </i>
    <i>
      <x v="1156"/>
      <x v="1566"/>
    </i>
    <i>
      <x v="1157"/>
      <x v="2518"/>
    </i>
    <i>
      <x v="1158"/>
      <x v="356"/>
    </i>
    <i>
      <x v="1159"/>
      <x v="2413"/>
    </i>
    <i>
      <x v="1160"/>
      <x v="2896"/>
    </i>
    <i>
      <x v="1161"/>
      <x v="2672"/>
    </i>
    <i>
      <x v="1162"/>
      <x v="1863"/>
    </i>
    <i>
      <x v="1163"/>
      <x v="1864"/>
    </i>
    <i>
      <x v="1164"/>
      <x v="2379"/>
    </i>
    <i>
      <x v="1165"/>
      <x v="435"/>
    </i>
    <i>
      <x v="1166"/>
      <x v="1678"/>
    </i>
    <i>
      <x v="1167"/>
      <x v="3068"/>
    </i>
    <i>
      <x v="1168"/>
      <x v="519"/>
    </i>
    <i>
      <x v="1169"/>
      <x v="90"/>
    </i>
    <i>
      <x v="1170"/>
      <x v="91"/>
    </i>
    <i>
      <x v="1171"/>
      <x v="2820"/>
    </i>
    <i>
      <x v="1172"/>
      <x v="86"/>
    </i>
    <i>
      <x v="1173"/>
      <x v="85"/>
    </i>
    <i>
      <x v="1174"/>
      <x v="366"/>
    </i>
    <i>
      <x v="1175"/>
      <x v="2378"/>
    </i>
    <i>
      <x v="1176"/>
      <x v="521"/>
    </i>
    <i>
      <x v="1177"/>
      <x v="445"/>
    </i>
    <i>
      <x v="1178"/>
      <x v="1257"/>
    </i>
    <i>
      <x v="1179"/>
      <x v="1258"/>
    </i>
    <i>
      <x v="1180"/>
      <x v="1454"/>
    </i>
    <i>
      <x v="1181"/>
      <x v="2511"/>
    </i>
    <i>
      <x v="1182"/>
      <x v="2512"/>
    </i>
    <i>
      <x v="1183"/>
      <x v="1245"/>
    </i>
    <i>
      <x v="1184"/>
      <x v="1777"/>
    </i>
    <i>
      <x v="1185"/>
      <x v="2381"/>
    </i>
    <i>
      <x v="1186"/>
      <x v="1170"/>
    </i>
    <i>
      <x v="1187"/>
      <x v="1169"/>
    </i>
    <i>
      <x v="1188"/>
      <x v="1862"/>
    </i>
    <i>
      <x v="1189"/>
      <x v="1167"/>
    </i>
    <i>
      <x v="1190"/>
      <x v="2534"/>
    </i>
    <i>
      <x v="1191"/>
      <x v="31"/>
    </i>
    <i>
      <x v="1192"/>
      <x v="16"/>
    </i>
    <i>
      <x v="1193"/>
      <x v="1030"/>
    </i>
    <i>
      <x v="1194"/>
      <x v="2404"/>
    </i>
    <i>
      <x v="1195"/>
      <x v="506"/>
    </i>
    <i>
      <x v="1196"/>
      <x v="2589"/>
    </i>
    <i>
      <x v="1197"/>
      <x v="1704"/>
    </i>
    <i>
      <x v="1198"/>
      <x v="88"/>
    </i>
    <i>
      <x v="1199"/>
      <x v="89"/>
    </i>
    <i>
      <x v="1200"/>
      <x v="457"/>
    </i>
    <i>
      <x v="1201"/>
      <x v="500"/>
    </i>
    <i>
      <x v="1202"/>
      <x v="455"/>
    </i>
    <i>
      <x v="1203"/>
      <x v="458"/>
    </i>
    <i>
      <x v="1204"/>
      <x v="456"/>
    </i>
    <i>
      <x v="1205"/>
      <x v="2882"/>
    </i>
    <i>
      <x v="1206"/>
      <x v="843"/>
    </i>
    <i>
      <x v="1207"/>
      <x v="839"/>
    </i>
    <i>
      <x v="1208"/>
      <x v="3082"/>
    </i>
    <i>
      <x v="1209"/>
      <x v="3076"/>
    </i>
    <i>
      <x v="1210"/>
      <x v="3074"/>
    </i>
    <i>
      <x v="1211"/>
      <x v="3077"/>
    </i>
    <i>
      <x v="1212"/>
      <x v="3085"/>
    </i>
    <i>
      <x v="1213"/>
      <x v="1710"/>
    </i>
    <i>
      <x v="1214"/>
      <x v="3078"/>
    </i>
    <i>
      <x v="1215"/>
      <x v="3083"/>
    </i>
    <i>
      <x v="1216"/>
      <x v="1709"/>
    </i>
    <i>
      <x v="1217"/>
      <x v="3089"/>
    </i>
    <i>
      <x v="1218"/>
      <x v="3118"/>
    </i>
    <i>
      <x v="1219"/>
      <x v="3121"/>
    </i>
    <i>
      <x v="1220"/>
      <x v="3099"/>
    </i>
    <i>
      <x v="1221"/>
      <x v="3073"/>
    </i>
    <i>
      <x v="1222"/>
      <x v="3096"/>
    </i>
    <i>
      <x v="1223"/>
      <x v="3104"/>
    </i>
    <i>
      <x v="1224"/>
      <x v="799"/>
    </i>
    <i>
      <x v="1225"/>
      <x v="800"/>
    </i>
    <i>
      <x v="1226"/>
      <x v="3091"/>
    </i>
    <i>
      <x v="1227"/>
      <x v="3092"/>
    </i>
    <i>
      <x v="1228"/>
      <x v="1714"/>
    </i>
    <i>
      <x v="1229"/>
      <x v="816"/>
    </i>
    <i>
      <x v="1230"/>
      <x v="819"/>
    </i>
    <i>
      <x v="1231"/>
      <x v="3110"/>
    </i>
    <i>
      <x v="1232"/>
      <x v="1732"/>
    </i>
    <i>
      <x v="1233"/>
      <x v="3113"/>
    </i>
    <i>
      <x v="1234"/>
      <x v="817"/>
    </i>
    <i>
      <x v="1235"/>
      <x v="3111"/>
    </i>
    <i>
      <x v="1236"/>
      <x v="3102"/>
    </i>
    <i>
      <x v="1237"/>
      <x v="1721"/>
    </i>
    <i>
      <x v="1238"/>
      <x v="3095"/>
    </i>
    <i>
      <x v="1239"/>
      <x v="810"/>
    </i>
    <i>
      <x v="1240"/>
      <x v="3103"/>
    </i>
    <i>
      <x v="1241"/>
      <x v="1724"/>
    </i>
    <i>
      <x v="1242"/>
      <x v="815"/>
    </i>
    <i>
      <x v="1243"/>
      <x v="3109"/>
    </i>
    <i>
      <x v="1244"/>
      <x v="1728"/>
    </i>
    <i>
      <x v="1245"/>
      <x v="798"/>
    </i>
    <i>
      <x v="1246"/>
      <x v="3090"/>
    </i>
    <i>
      <x v="1247"/>
      <x v="46"/>
    </i>
    <i>
      <x v="1248"/>
      <x v="811"/>
    </i>
    <i>
      <x v="1249"/>
      <x v="2655"/>
    </i>
    <i>
      <x v="1250"/>
      <x v="2806"/>
    </i>
    <i>
      <x v="1251"/>
      <x v="3093"/>
    </i>
    <i>
      <x v="1252"/>
      <x v="729"/>
    </i>
    <i>
      <x v="1253"/>
      <x v="1715"/>
    </i>
    <i>
      <x v="1254"/>
      <x v="1716"/>
    </i>
    <i>
      <x v="1255"/>
      <x v="3094"/>
    </i>
    <i>
      <x v="1256"/>
      <x v="805"/>
    </i>
    <i>
      <x v="1257"/>
      <x v="3098"/>
    </i>
    <i>
      <x v="1258"/>
      <x v="1718"/>
    </i>
    <i>
      <x v="1259"/>
      <x v="803"/>
    </i>
    <i>
      <x v="1260"/>
      <x v="3097"/>
    </i>
    <i>
      <x v="1261"/>
      <x v="818"/>
    </i>
    <i>
      <x v="1262"/>
      <x v="3114"/>
    </i>
    <i>
      <x v="1263"/>
      <x v="3115"/>
    </i>
    <i>
      <x v="1264"/>
      <x v="1731"/>
    </i>
    <i>
      <x v="1265"/>
      <x v="3123"/>
    </i>
    <i>
      <x v="1266"/>
      <x v="801"/>
    </i>
    <i>
      <x v="1267"/>
      <x v="808"/>
    </i>
    <i>
      <x v="1268"/>
      <x v="1706"/>
    </i>
    <i>
      <x v="1269"/>
      <x v="812"/>
    </i>
    <i>
      <x v="1270"/>
      <x v="3105"/>
    </i>
    <i>
      <x v="1271"/>
      <x v="3106"/>
    </i>
    <i>
      <x v="1272"/>
      <x v="1726"/>
    </i>
    <i>
      <x v="1273"/>
      <x v="1725"/>
    </i>
    <i>
      <x v="1274"/>
      <x v="809"/>
    </i>
    <i>
      <x v="1275"/>
      <x v="813"/>
    </i>
    <i>
      <x v="1276"/>
      <x v="3122"/>
    </i>
    <i>
      <x v="1277"/>
      <x v="3107"/>
    </i>
    <i>
      <x v="1278"/>
      <x v="814"/>
    </i>
    <i>
      <x v="1279"/>
      <x v="807"/>
    </i>
    <i>
      <x v="1280"/>
      <x v="1720"/>
    </i>
    <i>
      <x v="1281"/>
      <x v="3088"/>
    </i>
    <i>
      <x v="1282"/>
      <x v="3101"/>
    </i>
    <i>
      <x v="1283"/>
      <x v="202"/>
    </i>
    <i>
      <x v="1284"/>
      <x v="1529"/>
    </i>
    <i>
      <x v="1285"/>
      <x v="2881"/>
    </i>
    <i>
      <x v="1286"/>
      <x v="851"/>
    </i>
    <i>
      <x v="1287"/>
      <x v="1032"/>
    </i>
    <i>
      <x v="1288"/>
      <x v="1779"/>
    </i>
    <i>
      <x v="1289"/>
      <x v="1546"/>
    </i>
    <i>
      <x v="1290"/>
      <x v="1545"/>
    </i>
    <i>
      <x v="1291"/>
      <x v="1550"/>
    </i>
    <i>
      <x v="1292"/>
      <x v="1549"/>
    </i>
    <i>
      <x v="1293"/>
      <x v="55"/>
    </i>
    <i>
      <x v="1294"/>
      <x v="452"/>
    </i>
    <i>
      <x v="1295"/>
      <x v="1553"/>
    </i>
    <i>
      <x v="1296"/>
      <x v="2469"/>
    </i>
    <i>
      <x v="1297"/>
      <x v="1698"/>
    </i>
    <i>
      <x v="1298"/>
      <x v="730"/>
    </i>
    <i>
      <x v="1299"/>
      <x v="1895"/>
    </i>
    <i>
      <x v="1300"/>
      <x v="2516"/>
    </i>
    <i>
      <x v="1301"/>
      <x v="2517"/>
    </i>
    <i>
      <x v="1302"/>
      <x v="2506"/>
    </i>
    <i>
      <x v="1303"/>
      <x v="2811"/>
    </i>
    <i>
      <x v="1304"/>
      <x v="728"/>
    </i>
    <i>
      <x v="1305"/>
      <x v="1894"/>
    </i>
    <i>
      <x v="1306"/>
      <x v="2515"/>
    </i>
    <i>
      <x v="1307"/>
      <x v="2408"/>
    </i>
    <i>
      <x v="1308"/>
      <x v="192"/>
    </i>
    <i>
      <x v="1309"/>
      <x v="193"/>
    </i>
    <i>
      <x v="1310"/>
      <x v="196"/>
    </i>
    <i>
      <x v="1311"/>
      <x v="194"/>
    </i>
    <i>
      <x v="1312"/>
      <x v="2415"/>
    </i>
    <i>
      <x v="1313"/>
      <x v="796"/>
    </i>
    <i>
      <x v="1314"/>
      <x v="2096"/>
    </i>
    <i>
      <x v="1315"/>
      <x v="967"/>
    </i>
    <i>
      <x v="1316"/>
      <x v="968"/>
    </i>
    <i>
      <x v="1317"/>
      <x v="969"/>
    </i>
    <i>
      <x v="1318"/>
      <x v="205"/>
    </i>
    <i>
      <x v="1319"/>
      <x v="936"/>
    </i>
    <i>
      <x v="1320"/>
      <x v="793"/>
    </i>
    <i>
      <x v="1321"/>
      <x v="2942"/>
    </i>
    <i>
      <x v="1322"/>
      <x v="2949"/>
    </i>
    <i>
      <x v="1323"/>
      <x v="2953"/>
    </i>
    <i>
      <x v="1324"/>
      <x v="2951"/>
    </i>
    <i>
      <x v="1325"/>
      <x v="2937"/>
    </i>
    <i>
      <x v="1326"/>
      <x v="560"/>
    </i>
    <i>
      <x v="1327"/>
      <x v="2952"/>
    </i>
    <i>
      <x v="1328"/>
      <x v="2950"/>
    </i>
    <i>
      <x v="1329"/>
      <x v="2941"/>
    </i>
    <i>
      <x v="1330"/>
      <x v="3151"/>
    </i>
    <i>
      <x v="1331"/>
      <x v="2946"/>
    </i>
    <i>
      <x v="1332"/>
      <x v="1475"/>
    </i>
    <i>
      <x v="1333"/>
      <x v="2809"/>
    </i>
    <i>
      <x v="1334"/>
      <x v="2926"/>
    </i>
    <i>
      <x v="1335"/>
      <x v="2924"/>
    </i>
    <i>
      <x v="1336"/>
      <x v="2935"/>
    </i>
    <i>
      <x v="1337"/>
      <x v="2934"/>
    </i>
    <i>
      <x v="1338"/>
      <x v="2929"/>
    </i>
    <i>
      <x v="1339"/>
      <x v="2928"/>
    </i>
    <i>
      <x v="1340"/>
      <x v="2957"/>
    </i>
    <i>
      <x v="1341"/>
      <x v="2936"/>
    </i>
    <i>
      <x v="1342"/>
      <x v="2930"/>
    </i>
    <i>
      <x v="1343"/>
      <x v="2923"/>
    </i>
    <i>
      <x v="1344"/>
      <x v="2932"/>
    </i>
    <i>
      <x v="1345"/>
      <x v="2931"/>
    </i>
    <i>
      <x v="1346"/>
      <x v="2931"/>
    </i>
    <i>
      <x v="1347"/>
      <x v="2954"/>
    </i>
    <i>
      <x v="1348"/>
      <x v="2955"/>
    </i>
    <i>
      <x v="1349"/>
      <x v="2938"/>
    </i>
    <i>
      <x v="1350"/>
      <x v="2933"/>
    </i>
    <i>
      <x v="1351"/>
      <x v="2956"/>
    </i>
    <i>
      <x v="1352"/>
      <x v="2944"/>
    </i>
    <i>
      <x v="1353"/>
      <x v="2945"/>
    </i>
    <i>
      <x v="1354"/>
      <x v="2948"/>
    </i>
    <i>
      <x v="1355"/>
      <x v="2943"/>
    </i>
    <i>
      <x v="1356"/>
      <x v="1113"/>
    </i>
    <i>
      <x v="1357"/>
      <x v="1112"/>
    </i>
    <i>
      <x v="1358"/>
      <x v="1111"/>
    </i>
    <i>
      <x v="1359"/>
      <x v="1109"/>
    </i>
    <i>
      <x v="1360"/>
      <x v="1120"/>
    </i>
    <i>
      <x v="1361"/>
      <x v="1120"/>
    </i>
    <i>
      <x v="1362"/>
      <x v="1118"/>
    </i>
    <i>
      <x v="1363"/>
      <x v="1131"/>
    </i>
    <i>
      <x v="1364"/>
      <x v="1138"/>
    </i>
    <i>
      <x v="1365"/>
      <x v="1137"/>
    </i>
    <i>
      <x v="1366"/>
      <x v="1134"/>
    </i>
    <i>
      <x v="1367"/>
      <x v="1136"/>
    </i>
    <i>
      <x v="1368"/>
      <x v="1071"/>
    </i>
    <i>
      <x v="1369"/>
      <x v="1071"/>
    </i>
    <i>
      <x v="1370"/>
      <x v="1067"/>
    </i>
    <i>
      <x v="1371"/>
      <x v="1128"/>
    </i>
    <i>
      <x v="1372"/>
      <x v="1127"/>
    </i>
    <i>
      <x v="1373"/>
      <x v="1069"/>
    </i>
    <i>
      <x v="1374"/>
      <x v="1125"/>
    </i>
    <i>
      <x v="1375"/>
      <x v="1122"/>
    </i>
    <i>
      <x v="1376"/>
      <x v="1103"/>
    </i>
    <i>
      <x v="1377"/>
      <x v="1104"/>
    </i>
    <i>
      <x v="1378"/>
      <x v="1095"/>
    </i>
    <i>
      <x v="1379"/>
      <x v="1099"/>
    </i>
    <i>
      <x v="1380"/>
      <x v="1097"/>
    </i>
    <i>
      <x v="1381"/>
      <x v="1101"/>
    </i>
    <i>
      <x v="1382"/>
      <x v="1086"/>
    </i>
    <i>
      <x v="1383"/>
      <x v="1074"/>
    </i>
    <i>
      <x v="1384"/>
      <x v="1079"/>
    </i>
    <i>
      <x v="1385"/>
      <x v="1075"/>
    </i>
    <i>
      <x v="1386"/>
      <x v="1052"/>
    </i>
    <i>
      <x v="1387"/>
      <x v="1052"/>
    </i>
    <i>
      <x v="1388"/>
      <x v="1049"/>
    </i>
    <i>
      <x v="1389"/>
      <x v="1093"/>
    </i>
    <i>
      <x v="1390"/>
      <x v="1089"/>
    </i>
    <i>
      <x v="1391"/>
      <x v="1088"/>
    </i>
    <i>
      <x v="1392"/>
      <x v="1091"/>
    </i>
    <i>
      <x v="1393"/>
      <x v="1046"/>
    </i>
    <i>
      <x v="1394"/>
      <x v="1043"/>
    </i>
    <i>
      <x v="1395"/>
      <x v="1060"/>
    </i>
    <i>
      <x v="1396"/>
      <x v="1065"/>
    </i>
    <i>
      <x v="1397"/>
      <x v="1062"/>
    </i>
    <i>
      <x v="1398"/>
      <x v="1081"/>
    </i>
    <i>
      <x v="1399"/>
      <x v="1082"/>
    </i>
    <i>
      <x v="1400"/>
      <x v="2274"/>
    </i>
    <i>
      <x v="1401"/>
      <x v="2639"/>
    </i>
    <i>
      <x v="1402"/>
      <x v="2638"/>
    </i>
    <i>
      <x v="1403"/>
      <x v="2641"/>
    </i>
    <i>
      <x v="1404"/>
      <x v="2643"/>
    </i>
    <i>
      <x v="1405"/>
      <x v="2642"/>
    </i>
    <i>
      <x v="1406"/>
      <x v="2645"/>
    </i>
    <i>
      <x v="1407"/>
      <x v="2648"/>
    </i>
    <i>
      <x v="1408"/>
      <x v="2626"/>
    </i>
    <i>
      <x v="1409"/>
      <x v="2629"/>
    </i>
    <i>
      <x v="1410"/>
      <x v="2652"/>
    </i>
    <i>
      <x v="1411"/>
      <x v="2636"/>
    </i>
    <i>
      <x v="1412"/>
      <x v="2287"/>
    </i>
    <i>
      <x v="1413"/>
      <x v="2300"/>
    </i>
    <i>
      <x v="1414"/>
      <x v="2230"/>
    </i>
    <i>
      <x v="1415"/>
      <x v="2336"/>
    </i>
    <i>
      <x v="1416"/>
      <x v="2242"/>
    </i>
    <i>
      <x v="1417"/>
      <x v="2346"/>
    </i>
    <i>
      <x v="1418"/>
      <x v="29"/>
    </i>
    <i>
      <x v="1419"/>
      <x v="2359"/>
    </i>
    <i>
      <x v="1420"/>
      <x v="2273"/>
    </i>
    <i>
      <x v="1421"/>
      <x v="2297"/>
    </i>
    <i>
      <x v="1422"/>
      <x v="2316"/>
    </i>
    <i>
      <x v="1423"/>
      <x v="2278"/>
    </i>
    <i>
      <x v="1424"/>
      <x v="2356"/>
    </i>
    <i>
      <x v="1425"/>
      <x v="2339"/>
    </i>
    <i>
      <x v="1426"/>
      <x v="2294"/>
    </i>
    <i>
      <x v="1427"/>
      <x v="2228"/>
    </i>
    <i>
      <x v="1428"/>
      <x v="2371"/>
    </i>
    <i>
      <x v="1429"/>
      <x v="2252"/>
    </i>
    <i>
      <x v="1430"/>
      <x v="2331"/>
    </i>
    <i>
      <x v="1431"/>
      <x v="2365"/>
    </i>
    <i>
      <x v="1432"/>
      <x v="2304"/>
    </i>
    <i>
      <x v="1433"/>
      <x v="2328"/>
    </i>
    <i>
      <x v="1434"/>
      <x v="2313"/>
    </i>
    <i>
      <x v="1435"/>
      <x v="2325"/>
    </i>
    <i>
      <x v="1436"/>
      <x v="2310"/>
    </i>
    <i>
      <x v="1437"/>
      <x v="25"/>
    </i>
    <i>
      <x v="1438"/>
      <x v="2319"/>
    </i>
    <i>
      <x v="1439"/>
      <x v="2321"/>
    </i>
    <i>
      <x v="1440"/>
      <x v="2362"/>
    </i>
    <i>
      <x v="1441"/>
      <x v="2257"/>
    </i>
    <i>
      <x v="1442"/>
      <x/>
    </i>
    <i>
      <x v="1443"/>
      <x v="2307"/>
    </i>
    <i>
      <x v="1444"/>
      <x v="2289"/>
    </i>
    <i>
      <x v="1445"/>
      <x v="2349"/>
    </i>
    <i>
      <x v="1446"/>
      <x v="2246"/>
    </i>
    <i>
      <x v="1447"/>
      <x v="2291"/>
    </i>
    <i>
      <x v="1448"/>
      <x v="2281"/>
    </i>
    <i>
      <x v="1449"/>
      <x v="2283"/>
    </i>
    <i>
      <x v="1450"/>
      <x v="2352"/>
    </i>
    <i>
      <x v="1451"/>
      <x v="2247"/>
    </i>
    <i>
      <x v="1452"/>
      <x v="2341"/>
    </i>
    <i>
      <x v="1453"/>
      <x v="2243"/>
    </i>
    <i>
      <x v="1454"/>
      <x v="2344"/>
    </i>
    <i>
      <x v="1455"/>
      <x v="27"/>
    </i>
    <i>
      <x v="1456"/>
      <x v="2368"/>
    </i>
    <i>
      <x v="1457"/>
      <x v="919"/>
    </i>
    <i>
      <x v="1458"/>
      <x v="168"/>
    </i>
    <i>
      <x v="1459"/>
      <x v="2490"/>
    </i>
    <i>
      <x v="1460"/>
      <x v="2500"/>
    </i>
    <i>
      <x v="1461"/>
      <x v="2254"/>
    </i>
    <i>
      <x v="1462"/>
      <x v="2270"/>
    </i>
    <i>
      <x v="1463"/>
      <x v="392"/>
    </i>
    <i>
      <x v="1464"/>
      <x v="756"/>
    </i>
    <i>
      <x v="1465"/>
      <x v="3146"/>
    </i>
    <i>
      <x v="1466"/>
      <x v="2261"/>
    </i>
    <i>
      <x v="1467"/>
      <x v="2264"/>
    </i>
    <i>
      <x v="1468"/>
      <x v="2260"/>
    </i>
    <i>
      <x v="1469"/>
      <x v="747"/>
    </i>
    <i>
      <x v="1470"/>
      <x v="692"/>
    </i>
    <i>
      <x v="1471"/>
      <x v="1689"/>
    </i>
    <i>
      <x v="1472"/>
      <x v="183"/>
    </i>
    <i>
      <x v="1473"/>
      <x v="1064"/>
    </i>
    <i>
      <x v="1474"/>
      <x v="162"/>
    </i>
    <i>
      <x v="1475"/>
      <x v="1795"/>
    </i>
    <i>
      <x v="1476"/>
      <x v="1595"/>
    </i>
    <i>
      <x v="1477"/>
      <x v="2611"/>
    </i>
    <i>
      <x v="1478"/>
      <x v="2612"/>
    </i>
    <i>
      <x v="1479"/>
      <x v="571"/>
    </i>
    <i>
      <x v="1480"/>
      <x v="889"/>
    </i>
    <i>
      <x v="1481"/>
      <x v="2660"/>
    </i>
    <i>
      <x v="1482"/>
      <x v="376"/>
    </i>
    <i>
      <x v="1483"/>
      <x v="2608"/>
    </i>
    <i>
      <x v="1484"/>
      <x v="568"/>
    </i>
    <i>
      <x v="1485"/>
      <x v="65"/>
    </i>
    <i>
      <x v="1486"/>
      <x v="1174"/>
    </i>
    <i>
      <x v="1487"/>
      <x v="1534"/>
    </i>
    <i>
      <x v="1488"/>
      <x v="64"/>
    </i>
    <i>
      <x v="1489"/>
      <x v="1786"/>
    </i>
    <i>
      <x v="1490"/>
      <x v="3018"/>
    </i>
    <i>
      <x v="1491"/>
      <x v="755"/>
    </i>
    <i>
      <x v="1492"/>
      <x v="564"/>
    </i>
    <i>
      <x v="1493"/>
      <x v="2087"/>
    </i>
    <i>
      <x v="1494"/>
      <x v="375"/>
    </i>
    <i>
      <x v="1495"/>
      <x v="373"/>
    </i>
    <i>
      <x v="1496"/>
      <x v="374"/>
    </i>
    <i>
      <x v="1497"/>
      <x v="858"/>
    </i>
    <i>
      <x v="1498"/>
      <x v="693"/>
    </i>
    <i>
      <x v="1499"/>
      <x v="956"/>
    </i>
    <i>
      <x v="1500"/>
      <x v="1597"/>
    </i>
    <i>
      <x v="1501"/>
      <x v="2623"/>
    </i>
    <i>
      <x v="1502"/>
      <x v="1651"/>
    </i>
    <i>
      <x v="1503"/>
      <x v="1625"/>
    </i>
    <i>
      <x v="1504"/>
      <x v="1631"/>
    </i>
    <i>
      <x v="1505"/>
      <x v="1649"/>
    </i>
    <i>
      <x v="1506"/>
      <x v="1653"/>
    </i>
    <i>
      <x v="1507"/>
      <x v="1655"/>
    </i>
    <i>
      <x v="1508"/>
      <x v="12"/>
    </i>
    <i>
      <x v="1509"/>
      <x v="1685"/>
    </i>
    <i>
      <x v="1510"/>
      <x v="1645"/>
    </i>
    <i>
      <x v="1511"/>
      <x v="1636"/>
    </i>
    <i>
      <x v="1512"/>
      <x v="1654"/>
    </i>
    <i>
      <x v="1513"/>
      <x v="1702"/>
    </i>
    <i>
      <x v="1514"/>
      <x v="468"/>
    </i>
    <i>
      <x v="1515"/>
      <x v="1676"/>
    </i>
    <i>
      <x v="1516"/>
      <x v="469"/>
    </i>
    <i>
      <x v="1517"/>
      <x v="1668"/>
    </i>
    <i>
      <x v="1518"/>
      <x v="1662"/>
    </i>
    <i>
      <x v="1519"/>
      <x v="1659"/>
    </i>
    <i>
      <x v="1520"/>
      <x v="1694"/>
    </i>
    <i>
      <x v="1521"/>
      <x v="503"/>
    </i>
    <i>
      <x v="1522"/>
      <x v="1629"/>
    </i>
    <i>
      <x v="1523"/>
      <x v="1893"/>
    </i>
    <i>
      <x v="1524"/>
      <x v="1845"/>
    </i>
    <i>
      <x v="1525"/>
      <x v="1846"/>
    </i>
    <i>
      <x v="1526"/>
      <x v="2419"/>
    </i>
    <i>
      <x v="1527"/>
      <x v="2507"/>
    </i>
    <i>
      <x v="1528"/>
      <x v="1017"/>
    </i>
    <i>
      <x v="1529"/>
      <x v="1603"/>
    </i>
    <i>
      <x v="1530"/>
      <x v="494"/>
    </i>
    <i>
      <x v="1531"/>
      <x v="609"/>
    </i>
    <i>
      <x v="1532"/>
      <x v="611"/>
    </i>
    <i>
      <x v="1533"/>
      <x v="1656"/>
    </i>
    <i>
      <x v="1534"/>
      <x v="6"/>
    </i>
    <i>
      <x v="1535"/>
      <x v="1628"/>
    </i>
    <i>
      <x v="1536"/>
      <x v="1635"/>
    </i>
    <i>
      <x v="1537"/>
      <x v="1667"/>
    </i>
    <i>
      <x v="1538"/>
      <x v="1681"/>
    </i>
    <i>
      <x v="1539"/>
      <x v="1624"/>
    </i>
    <i>
      <x v="1540"/>
      <x v="848"/>
    </i>
    <i>
      <x v="1541"/>
      <x v="504"/>
    </i>
    <i>
      <x v="1542"/>
      <x v="2702"/>
    </i>
    <i>
      <x v="1543"/>
      <x v="2733"/>
    </i>
    <i>
      <x v="1544"/>
      <x v="1638"/>
    </i>
    <i>
      <x v="1545"/>
      <x v="1837"/>
    </i>
    <i>
      <x v="1546"/>
      <x v="2513"/>
    </i>
    <i>
      <x v="1547"/>
      <x v="2888"/>
    </i>
    <i>
      <x v="1548"/>
      <x v="1640"/>
    </i>
    <i>
      <x v="1549"/>
      <x v="1618"/>
    </i>
    <i>
      <x v="1550"/>
      <x v="473"/>
    </i>
    <i>
      <x v="1551"/>
      <x v="1664"/>
    </i>
    <i>
      <x v="1552"/>
      <x v="1599"/>
    </i>
    <i>
      <x v="1553"/>
      <x v="1610"/>
    </i>
    <i>
      <x v="1554"/>
      <x v="2793"/>
    </i>
    <i>
      <x v="1555"/>
      <x v="2794"/>
    </i>
    <i>
      <x v="1556"/>
      <x v="1688"/>
    </i>
    <i>
      <x v="1557"/>
      <x v="82"/>
    </i>
    <i>
      <x v="1558"/>
      <x v="859"/>
    </i>
    <i>
      <x v="1559"/>
      <x v="860"/>
    </i>
    <i>
      <x v="1560"/>
      <x v="861"/>
    </i>
    <i>
      <x v="1561"/>
      <x v="862"/>
    </i>
    <i>
      <x v="1562"/>
      <x v="1434"/>
    </i>
    <i>
      <x v="1563"/>
      <x v="67"/>
    </i>
    <i>
      <x v="1564"/>
      <x v="66"/>
    </i>
    <i>
      <x v="1565"/>
      <x v="3026"/>
    </i>
    <i>
      <x v="1566"/>
      <x v="2658"/>
    </i>
    <i>
      <x v="1567"/>
      <x v="419"/>
    </i>
    <i>
      <x v="1568"/>
      <x v="1516"/>
    </i>
    <i>
      <x v="1569"/>
      <x v="1012"/>
    </i>
    <i>
      <x v="1570"/>
      <x v="553"/>
    </i>
    <i>
      <x v="1571"/>
      <x v="2962"/>
    </i>
    <i>
      <x v="1572"/>
      <x v="646"/>
    </i>
    <i>
      <x v="1573"/>
      <x v="2695"/>
    </i>
    <i>
      <x v="1574"/>
      <x v="2696"/>
    </i>
    <i>
      <x v="1575"/>
      <x v="1426"/>
    </i>
    <i>
      <x v="1576"/>
      <x v="1872"/>
    </i>
    <i>
      <x v="1577"/>
      <x v="2807"/>
    </i>
    <i>
      <x v="1578"/>
      <x v="844"/>
    </i>
    <i>
      <x v="1579"/>
      <x v="203"/>
    </i>
    <i>
      <x v="1580"/>
      <x v="832"/>
    </i>
    <i>
      <x v="1581"/>
      <x v="845"/>
    </i>
    <i>
      <x v="1582"/>
      <x v="2373"/>
    </i>
    <i>
      <x v="1583"/>
      <x v="499"/>
    </i>
    <i>
      <x v="1584"/>
      <x v="2571"/>
    </i>
    <i>
      <x v="1585"/>
      <x v="1608"/>
    </i>
    <i>
      <x v="1586"/>
      <x v="1528"/>
    </i>
    <i>
      <x v="1587"/>
      <x v="1623"/>
    </i>
    <i>
      <x v="1588"/>
      <x v="1527"/>
    </i>
    <i>
      <x v="1589"/>
      <x v="1429"/>
    </i>
    <i>
      <x v="1590"/>
      <x v="2664"/>
    </i>
    <i>
      <x v="1591"/>
      <x v="2947"/>
    </i>
    <i>
      <x v="1592"/>
      <x v="855"/>
    </i>
    <i>
      <x v="1593"/>
      <x v="1671"/>
    </i>
    <i>
      <x v="1594"/>
      <x v="555"/>
    </i>
    <i>
      <x v="1595"/>
      <x v="1606"/>
    </i>
    <i>
      <x v="1596"/>
      <x v="3024"/>
    </i>
    <i>
      <x v="1597"/>
      <x v="945"/>
    </i>
    <i>
      <x v="1598"/>
      <x v="37"/>
    </i>
    <i>
      <x v="1599"/>
      <x v="1239"/>
    </i>
    <i>
      <x v="1600"/>
      <x v="2489"/>
    </i>
    <i>
      <x v="1601"/>
      <x v="357"/>
    </i>
    <i>
      <x v="1602"/>
      <x v="2904"/>
    </i>
    <i>
      <x v="1603"/>
      <x v="1153"/>
    </i>
    <i>
      <x v="1604"/>
      <x v="1835"/>
    </i>
    <i>
      <x v="1605"/>
      <x v="944"/>
    </i>
    <i>
      <x v="1606"/>
      <x v="2098"/>
    </i>
    <i>
      <x v="1607"/>
      <x v="1693"/>
    </i>
    <i>
      <x v="1608"/>
      <x v="3041"/>
    </i>
    <i>
      <x v="1609"/>
      <x v="1004"/>
    </i>
    <i>
      <x v="1610"/>
      <x v="3070"/>
    </i>
    <i>
      <x v="1611"/>
      <x v="1614"/>
    </i>
    <i>
      <x v="1612"/>
      <x v="1867"/>
    </i>
    <i>
      <x v="1613"/>
      <x v="1542"/>
    </i>
    <i>
      <x v="1614"/>
      <x v="2814"/>
    </i>
    <i>
      <x v="1615"/>
      <x v="2815"/>
    </i>
    <i>
      <x v="1616"/>
      <x v="1832"/>
    </i>
    <i>
      <x v="1617"/>
      <x v="1428"/>
    </i>
    <i>
      <x v="1618"/>
      <x v="2866"/>
    </i>
    <i>
      <x v="1619"/>
      <x v="1591"/>
    </i>
    <i>
      <x v="1620"/>
      <x v="2902"/>
    </i>
    <i>
      <x v="1621"/>
      <x v="2908"/>
    </i>
    <i>
      <x v="1622"/>
      <x v="948"/>
    </i>
    <i>
      <x v="1623"/>
      <x v="946"/>
    </i>
    <i>
      <x v="1624"/>
      <x v="3009"/>
    </i>
    <i>
      <x v="1625"/>
      <x v="1836"/>
    </i>
    <i>
      <x v="1626"/>
      <x v="3045"/>
    </i>
    <i>
      <x v="1627"/>
      <x v="3055"/>
    </i>
    <i>
      <x v="1628"/>
      <x v="2914"/>
    </i>
    <i>
      <x v="1629"/>
      <x v="2885"/>
    </i>
    <i>
      <x v="1630"/>
      <x v="2874"/>
    </i>
    <i>
      <x v="1631"/>
      <x v="2884"/>
    </i>
    <i>
      <x v="1632"/>
      <x v="1449"/>
    </i>
    <i>
      <x v="1633"/>
      <x v="1761"/>
    </i>
    <i>
      <x v="1634"/>
      <x v="2860"/>
    </i>
    <i>
      <x v="1635"/>
      <x v="3011"/>
    </i>
    <i>
      <x v="1636"/>
      <x v="333"/>
    </i>
    <i>
      <x v="1637"/>
      <x v="22"/>
    </i>
    <i>
      <x v="1638"/>
      <x v="3010"/>
    </i>
    <i>
      <x v="1639"/>
      <x v="1785"/>
    </i>
    <i>
      <x v="1640"/>
      <x v="1784"/>
    </i>
    <i>
      <x v="1641"/>
      <x v="2726"/>
    </i>
    <i>
      <x v="1642"/>
      <x v="943"/>
    </i>
    <i>
      <x v="1643"/>
      <x v="2913"/>
    </i>
    <i>
      <x v="1644"/>
      <x v="552"/>
    </i>
    <i>
      <x v="1645"/>
      <x v="1486"/>
    </i>
    <i>
      <x v="1646"/>
      <x v="1891"/>
    </i>
    <i>
      <x v="1647"/>
      <x v="1890"/>
    </i>
    <i>
      <x v="1648"/>
      <x v="1892"/>
    </i>
    <i>
      <x v="1649"/>
      <x v="2536"/>
    </i>
    <i>
      <x v="1650"/>
      <x v="753"/>
    </i>
    <i>
      <x v="1651"/>
      <x v="1510"/>
    </i>
    <i>
      <x v="1652"/>
      <x v="1511"/>
    </i>
    <i>
      <x v="1653"/>
      <x v="1512"/>
    </i>
    <i>
      <x v="1654"/>
      <x v="1513"/>
    </i>
    <i>
      <x v="1655"/>
      <x v="1507"/>
    </i>
    <i>
      <x v="1656"/>
      <x v="1508"/>
    </i>
    <i>
      <x v="1657"/>
      <x v="1509"/>
    </i>
    <i>
      <x v="1658"/>
      <x v="1506"/>
    </i>
    <i>
      <x v="1659"/>
      <x v="1499"/>
    </i>
    <i>
      <x v="1660"/>
      <x v="1500"/>
    </i>
    <i>
      <x v="1661"/>
      <x v="1501"/>
    </i>
    <i>
      <x v="1662"/>
      <x v="1502"/>
    </i>
    <i>
      <x v="1663"/>
      <x v="1503"/>
    </i>
    <i>
      <x v="1664"/>
      <x v="1504"/>
    </i>
    <i>
      <x v="1665"/>
      <x v="2387"/>
    </i>
    <i>
      <x v="1666"/>
      <x v="2388"/>
    </i>
    <i>
      <x v="1667"/>
      <x v="2389"/>
    </i>
    <i>
      <x v="1668"/>
      <x v="2390"/>
    </i>
    <i>
      <x v="1669"/>
      <x v="2391"/>
    </i>
    <i>
      <x v="1670"/>
      <x v="2392"/>
    </i>
    <i>
      <x v="1671"/>
      <x v="863"/>
    </i>
    <i>
      <x v="1672"/>
      <x v="866"/>
    </i>
    <i>
      <x v="1673"/>
      <x v="867"/>
    </i>
    <i>
      <x v="1674"/>
      <x v="868"/>
    </i>
    <i>
      <x v="1675"/>
      <x v="870"/>
    </i>
    <i>
      <x v="1676"/>
      <x v="871"/>
    </i>
    <i>
      <x v="1677"/>
      <x v="872"/>
    </i>
    <i>
      <x v="1678"/>
      <x v="873"/>
    </i>
    <i>
      <x v="1679"/>
      <x v="874"/>
    </i>
    <i>
      <x v="1680"/>
      <x v="875"/>
    </i>
    <i>
      <x v="1681"/>
      <x v="1568"/>
    </i>
    <i>
      <x v="1682"/>
      <x v="1569"/>
    </i>
    <i>
      <x v="1683"/>
      <x v="1570"/>
    </i>
    <i>
      <x v="1684"/>
      <x v="1571"/>
    </i>
    <i>
      <x v="1685"/>
      <x v="1572"/>
    </i>
    <i>
      <x v="1686"/>
      <x v="1573"/>
    </i>
    <i>
      <x v="1687"/>
      <x v="1574"/>
    </i>
    <i>
      <x v="1688"/>
      <x v="1575"/>
    </i>
    <i>
      <x v="1689"/>
      <x v="1576"/>
    </i>
    <i>
      <x v="1690"/>
      <x v="2557"/>
    </i>
    <i>
      <x v="1691"/>
      <x v="2558"/>
    </i>
    <i>
      <x v="1692"/>
      <x v="2559"/>
    </i>
    <i>
      <x v="1693"/>
      <x v="2560"/>
    </i>
    <i>
      <x v="1694"/>
      <x v="2561"/>
    </i>
    <i>
      <x v="1695"/>
      <x v="2562"/>
    </i>
    <i>
      <x v="1696"/>
      <x v="2563"/>
    </i>
    <i>
      <x v="1697"/>
      <x v="2564"/>
    </i>
    <i>
      <x v="1698"/>
      <x v="1437"/>
    </i>
    <i>
      <x v="1699"/>
      <x v="920"/>
    </i>
    <i>
      <x v="1700"/>
      <x v="921"/>
    </i>
    <i>
      <x v="1701"/>
      <x v="922"/>
    </i>
    <i>
      <x v="1702"/>
      <x v="923"/>
    </i>
    <i>
      <x v="1703"/>
      <x v="2844"/>
    </i>
    <i>
      <x v="1704"/>
      <x v="2847"/>
    </i>
    <i>
      <x v="1705"/>
      <x v="2846"/>
    </i>
    <i>
      <x v="1706"/>
      <x v="2843"/>
    </i>
    <i>
      <x v="1707"/>
      <x v="2845"/>
    </i>
    <i>
      <x v="1708"/>
      <x v="1530"/>
    </i>
    <i>
      <x v="1709"/>
      <x v="1514"/>
    </i>
    <i>
      <x v="1710"/>
      <x v="2125"/>
    </i>
    <i>
      <x v="1711"/>
      <x v="2124"/>
    </i>
    <i>
      <x v="1712"/>
      <x v="2126"/>
    </i>
    <i>
      <x v="1713"/>
      <x v="2127"/>
    </i>
    <i>
      <x v="1714"/>
      <x v="2157"/>
    </i>
    <i>
      <x v="1715"/>
      <x v="2131"/>
    </i>
    <i>
      <x v="1716"/>
      <x v="2167"/>
    </i>
    <i>
      <x v="1717"/>
      <x v="255"/>
    </i>
    <i>
      <x v="1718"/>
      <x v="2128"/>
    </i>
    <i>
      <x v="1719"/>
      <x v="2162"/>
    </i>
    <i>
      <x v="1720"/>
      <x v="2143"/>
    </i>
    <i>
      <x v="1721"/>
      <x v="2163"/>
    </i>
    <i>
      <x v="1722"/>
      <x v="2154"/>
    </i>
    <i>
      <x v="1723"/>
      <x v="2129"/>
    </i>
    <i>
      <x v="1724"/>
      <x v="2166"/>
    </i>
    <i>
      <x v="1725"/>
      <x v="2161"/>
    </i>
    <i>
      <x v="1726"/>
      <x v="2191"/>
    </i>
    <i>
      <x v="1727"/>
      <x v="1670"/>
    </i>
    <i>
      <x v="1728"/>
      <x v="1444"/>
    </i>
    <i>
      <x v="1729"/>
      <x v="1440"/>
    </i>
    <i>
      <x v="1730"/>
      <x v="1446"/>
    </i>
    <i>
      <x v="1731"/>
      <x v="658"/>
    </i>
    <i>
      <x v="1732"/>
      <x v="1905"/>
    </i>
    <i>
      <x v="1733"/>
      <x v="2738"/>
    </i>
    <i>
      <x v="1734"/>
      <x v="1696"/>
    </i>
    <i>
      <x v="1735"/>
      <x v="2088"/>
    </i>
    <i>
      <x v="1736"/>
      <x v="2548"/>
    </i>
    <i>
      <x v="1737"/>
      <x v="2547"/>
    </i>
    <i>
      <x v="1738"/>
      <x v="2546"/>
    </i>
    <i>
      <x v="1739"/>
      <x v="2551"/>
    </i>
    <i>
      <x v="1740"/>
      <x v="2552"/>
    </i>
    <i>
      <x v="1741"/>
      <x v="2553"/>
    </i>
    <i>
      <x v="1742"/>
      <x v="2554"/>
    </i>
    <i>
      <x v="1743"/>
      <x v="2545"/>
    </i>
    <i>
      <x v="1744"/>
      <x v="2550"/>
    </i>
    <i>
      <x v="1745"/>
      <x v="2594"/>
    </i>
    <i>
      <x v="1746"/>
      <x v="2556"/>
    </i>
    <i>
      <x v="1747"/>
      <x v="434"/>
    </i>
    <i>
      <x v="1748"/>
      <x v="1849"/>
    </i>
    <i>
      <x v="1749"/>
      <x v="1594"/>
    </i>
    <i>
      <x v="1750"/>
      <x v="985"/>
    </i>
    <i>
      <x v="1751"/>
      <x v="2104"/>
    </i>
    <i>
      <x v="1752"/>
      <x v="1848"/>
    </i>
    <i>
      <x v="1753"/>
      <x v="1578"/>
    </i>
    <i>
      <x v="1754"/>
      <x v="635"/>
    </i>
    <i>
      <x v="1755"/>
      <x v="1782"/>
    </i>
    <i>
      <x v="1756"/>
      <x v="1034"/>
    </i>
    <i>
      <x v="1757"/>
      <x v="2593"/>
    </i>
    <i>
      <x v="1758"/>
      <x v="2984"/>
    </i>
    <i>
      <x v="1759"/>
      <x v="2983"/>
    </i>
    <i>
      <x v="1760"/>
      <x v="2980"/>
    </i>
    <i>
      <x v="1761"/>
      <x v="2979"/>
    </i>
    <i>
      <x v="1762"/>
      <x v="2722"/>
    </i>
    <i>
      <x v="1763"/>
      <x v="38"/>
    </i>
    <i>
      <x v="1764"/>
      <x v="2714"/>
    </i>
    <i>
      <x v="1765"/>
      <x v="2717"/>
    </i>
    <i>
      <x v="1766"/>
      <x v="39"/>
    </i>
    <i>
      <x v="1767"/>
      <x v="2718"/>
    </i>
    <i>
      <x v="1768"/>
      <x v="2728"/>
    </i>
    <i>
      <x v="1769"/>
      <x v="2716"/>
    </i>
    <i>
      <x v="1770"/>
      <x v="2727"/>
    </i>
    <i>
      <x v="1771"/>
      <x v="2719"/>
    </i>
    <i>
      <x v="1772"/>
      <x v="2709"/>
    </i>
    <i>
      <x v="1773"/>
      <x v="2981"/>
    </i>
    <i>
      <x v="1774"/>
      <x v="2982"/>
    </i>
    <i>
      <x v="1775"/>
      <x v="2985"/>
    </i>
    <i>
      <x v="1776"/>
      <x v="2974"/>
    </i>
    <i>
      <x v="1777"/>
      <x v="2976"/>
    </i>
    <i>
      <x v="1778"/>
      <x v="2978"/>
    </i>
    <i>
      <x v="1779"/>
      <x v="2975"/>
    </i>
    <i>
      <x v="1780"/>
      <x v="45"/>
    </i>
    <i>
      <x v="1781"/>
      <x v="2712"/>
    </i>
    <i>
      <x v="1782"/>
      <x v="1531"/>
    </i>
    <i>
      <x v="1783"/>
      <x v="1532"/>
    </i>
    <i>
      <x v="1784"/>
      <x v="2977"/>
    </i>
    <i>
      <x v="1785"/>
      <x v="1533"/>
    </i>
    <i>
      <x v="1786"/>
      <x v="2711"/>
    </i>
    <i>
      <x v="1787"/>
      <x v="2731"/>
    </i>
    <i>
      <x v="1788"/>
      <x v="40"/>
    </i>
    <i>
      <x v="1789"/>
      <x v="2732"/>
    </i>
    <i>
      <x v="1790"/>
      <x v="427"/>
    </i>
    <i>
      <x v="1791"/>
      <x v="1860"/>
    </i>
    <i>
      <x v="1792"/>
      <x v="1857"/>
    </i>
    <i>
      <x v="1793"/>
      <x v="1858"/>
    </i>
    <i>
      <x v="1794"/>
      <x v="1859"/>
    </i>
    <i>
      <x v="1795"/>
      <x v="1907"/>
    </i>
    <i>
      <x v="1796"/>
      <x v="1439"/>
    </i>
    <i>
      <x v="1797"/>
      <x v="237"/>
    </i>
    <i>
      <x v="1798"/>
      <x v="236"/>
    </i>
    <i>
      <x v="1799"/>
      <x v="2750"/>
    </i>
    <i>
      <x v="1800"/>
      <x v="2693"/>
    </i>
    <i>
      <x v="1801"/>
      <x v="1787"/>
    </i>
    <i>
      <x v="1802"/>
      <x v="1562"/>
    </i>
    <i>
      <x v="1803"/>
      <x v="898"/>
    </i>
    <i>
      <x v="1804"/>
      <x v="905"/>
    </i>
    <i>
      <x v="1805"/>
      <x v="903"/>
    </i>
    <i>
      <x v="1806"/>
      <x v="911"/>
    </i>
    <i>
      <x v="1807"/>
      <x v="902"/>
    </i>
    <i>
      <x v="1808"/>
      <x v="910"/>
    </i>
    <i>
      <x v="1809"/>
      <x v="908"/>
    </i>
    <i>
      <x v="1810"/>
      <x v="928"/>
    </i>
    <i>
      <x v="1811"/>
      <x v="935"/>
    </i>
    <i>
      <x v="1812"/>
      <x v="927"/>
    </i>
    <i>
      <x v="1813"/>
      <x v="934"/>
    </i>
    <i>
      <x v="1814"/>
      <x v="926"/>
    </i>
    <i>
      <x v="1815"/>
      <x v="933"/>
    </i>
    <i>
      <x v="1816"/>
      <x v="932"/>
    </i>
    <i>
      <x v="1817"/>
      <x v="931"/>
    </i>
    <i>
      <x v="1818"/>
      <x v="930"/>
    </i>
    <i>
      <x v="1819"/>
      <x v="2675"/>
    </i>
    <i>
      <x v="1820"/>
      <x v="2682"/>
    </i>
    <i>
      <x v="1821"/>
      <x v="2674"/>
    </i>
    <i>
      <x v="1822"/>
      <x v="2681"/>
    </i>
    <i>
      <x v="1823"/>
      <x v="2673"/>
    </i>
    <i>
      <x v="1824"/>
      <x v="2680"/>
    </i>
    <i>
      <x v="1825"/>
      <x v="2679"/>
    </i>
    <i>
      <x v="1826"/>
      <x v="2677"/>
    </i>
    <i>
      <x v="1827"/>
      <x v="901"/>
    </i>
    <i>
      <x v="1828"/>
      <x v="639"/>
    </i>
    <i>
      <x v="1829"/>
      <x v="638"/>
    </i>
    <i>
      <x v="1830"/>
      <x v="637"/>
    </i>
    <i>
      <x v="1831"/>
      <x v="1581"/>
    </i>
    <i>
      <x v="1832"/>
      <x v="1588"/>
    </i>
    <i>
      <x v="1833"/>
      <x v="1580"/>
    </i>
    <i>
      <x v="1834"/>
      <x v="1587"/>
    </i>
    <i>
      <x v="1835"/>
      <x v="1579"/>
    </i>
    <i>
      <x v="1836"/>
      <x v="1586"/>
    </i>
    <i>
      <x v="1837"/>
      <x v="1585"/>
    </i>
    <i>
      <x v="1838"/>
      <x v="1584"/>
    </i>
    <i>
      <x v="1839"/>
      <x v="1583"/>
    </i>
    <i>
      <x v="1840"/>
      <x v="1489"/>
    </i>
    <i>
      <x v="1841"/>
      <x v="1488"/>
    </i>
    <i>
      <x v="1842"/>
      <x v="1491"/>
    </i>
    <i>
      <x v="1843"/>
      <x v="1496"/>
    </i>
    <i>
      <x v="1844"/>
      <x v="1498"/>
    </i>
    <i>
      <x v="1845"/>
      <x v="2195"/>
    </i>
    <i>
      <x v="1846"/>
      <x v="2194"/>
    </i>
    <i>
      <x v="1847"/>
      <x v="2193"/>
    </i>
    <i>
      <x v="1848"/>
      <x v="2700"/>
    </i>
    <i>
      <x v="1849"/>
      <x v="1560"/>
    </i>
    <i>
      <x v="1850"/>
      <x v="2286"/>
    </i>
    <i>
      <x v="1851"/>
      <x v="2299"/>
    </i>
    <i>
      <x v="1852"/>
      <x v="2335"/>
    </i>
    <i>
      <x v="1853"/>
      <x v="2346"/>
    </i>
    <i>
      <x v="1854"/>
      <x v="2358"/>
    </i>
    <i>
      <x v="1855"/>
      <x v="2359"/>
    </i>
    <i>
      <x v="1856"/>
      <x v="2272"/>
    </i>
    <i>
      <x v="1857"/>
      <x v="2296"/>
    </i>
    <i>
      <x v="1858"/>
      <x v="2315"/>
    </i>
    <i>
      <x v="1859"/>
      <x v="2277"/>
    </i>
    <i>
      <x v="1860"/>
      <x v="2355"/>
    </i>
    <i>
      <x v="1861"/>
      <x v="2274"/>
    </i>
    <i>
      <x v="1862"/>
      <x v="2338"/>
    </i>
    <i>
      <x v="1863"/>
      <x v="2293"/>
    </i>
    <i>
      <x v="1864"/>
      <x v="2370"/>
    </i>
    <i>
      <x v="1865"/>
      <x v="2330"/>
    </i>
    <i>
      <x v="1866"/>
      <x v="2365"/>
    </i>
    <i>
      <x v="1867"/>
      <x v="2303"/>
    </i>
    <i>
      <x v="1868"/>
      <x v="2327"/>
    </i>
    <i>
      <x v="1869"/>
      <x v="2312"/>
    </i>
    <i>
      <x v="1870"/>
      <x v="2333"/>
    </i>
    <i>
      <x v="1871"/>
      <x v="2324"/>
    </i>
    <i>
      <x v="1872"/>
      <x v="2309"/>
    </i>
    <i>
      <x v="1873"/>
      <x v="2334"/>
    </i>
    <i>
      <x v="1874"/>
      <x v="2318"/>
    </i>
    <i>
      <x v="1875"/>
      <x v="2323"/>
    </i>
    <i>
      <x v="1876"/>
      <x v="2361"/>
    </i>
    <i>
      <x v="1877"/>
      <x v="2302"/>
    </i>
    <i>
      <x v="1878"/>
      <x v="2256"/>
    </i>
    <i>
      <x v="1879"/>
      <x v="2364"/>
    </i>
    <i>
      <x v="1880"/>
      <x v="2306"/>
    </i>
    <i>
      <x v="1881"/>
      <x v="2348"/>
    </i>
    <i>
      <x v="1882"/>
      <x v="2280"/>
    </i>
    <i>
      <x v="1883"/>
      <x v="2282"/>
    </i>
    <i>
      <x v="1884"/>
      <x v="2351"/>
    </i>
    <i>
      <x v="1885"/>
      <x v="2341"/>
    </i>
    <i>
      <x v="1886"/>
      <x v="2343"/>
    </i>
    <i>
      <x v="1887"/>
      <x v="2353"/>
    </i>
    <i>
      <x v="1888"/>
      <x v="2367"/>
    </i>
    <i>
      <x v="1889"/>
      <x v="924"/>
    </i>
    <i>
      <x v="1890"/>
      <x v="2490"/>
    </i>
    <i>
      <x v="1891"/>
      <x v="2500"/>
    </i>
    <i>
      <x v="1892"/>
      <x v="2253"/>
    </i>
    <i>
      <x v="1893"/>
      <x v="2269"/>
    </i>
    <i>
      <x v="1894"/>
      <x v="2266"/>
    </i>
    <i>
      <x v="1895"/>
      <x v="2261"/>
    </i>
    <i>
      <x v="1896"/>
      <x v="2263"/>
    </i>
    <i>
      <x v="1897"/>
      <x v="2259"/>
    </i>
    <i>
      <x v="1898"/>
      <x v="747"/>
    </i>
    <i>
      <x v="1899"/>
      <x v="162"/>
    </i>
    <i>
      <x v="1900"/>
      <x v="693"/>
    </i>
    <i>
      <x v="1901"/>
      <x v="3001"/>
    </i>
    <i>
      <x v="1902"/>
      <x v="3002"/>
    </i>
    <i>
      <x v="1903"/>
      <x v="2998"/>
    </i>
    <i>
      <x v="1904"/>
      <x v="2093"/>
    </i>
    <i>
      <x v="1905"/>
      <x v="2092"/>
    </i>
    <i>
      <x v="1906"/>
      <x v="60"/>
    </i>
    <i>
      <x v="1907"/>
      <x v="307"/>
    </i>
    <i>
      <x v="1908"/>
      <x v="718"/>
    </i>
    <i>
      <x v="1909"/>
      <x v="734"/>
    </i>
    <i>
      <x v="1910"/>
      <x v="989"/>
    </i>
    <i>
      <x v="1911"/>
      <x v="993"/>
    </i>
    <i>
      <x v="1912"/>
      <x v="1478"/>
    </i>
    <i>
      <x v="1913"/>
      <x v="1791"/>
    </i>
    <i>
      <x v="1914"/>
      <x v="1829"/>
    </i>
    <i>
      <x v="1915"/>
      <x v="2706"/>
    </i>
    <i>
      <x v="1916"/>
      <x v="48"/>
    </i>
    <i>
      <x v="1917"/>
      <x v="68"/>
    </i>
    <i>
      <x v="1918"/>
      <x v="72"/>
    </i>
    <i>
      <x v="1919"/>
      <x v="75"/>
    </i>
    <i>
      <x v="1920"/>
      <x v="77"/>
    </i>
    <i>
      <x v="1921"/>
      <x v="78"/>
    </i>
    <i>
      <x v="1922"/>
      <x v="198"/>
    </i>
    <i>
      <x v="1923"/>
      <x v="233"/>
    </i>
    <i>
      <x v="1924"/>
      <x v="234"/>
    </i>
    <i>
      <x v="1925"/>
      <x v="235"/>
    </i>
    <i>
      <x v="1926"/>
      <x v="240"/>
    </i>
    <i>
      <x v="1927"/>
      <x v="241"/>
    </i>
    <i>
      <x v="1928"/>
      <x v="243"/>
    </i>
    <i>
      <x v="1929"/>
      <x v="244"/>
    </i>
    <i>
      <x v="1930"/>
      <x v="318"/>
    </i>
    <i>
      <x v="1931"/>
      <x v="319"/>
    </i>
    <i>
      <x v="1932"/>
      <x v="320"/>
    </i>
    <i>
      <x v="1933"/>
      <x v="647"/>
    </i>
    <i>
      <x v="1934"/>
      <x v="696"/>
    </i>
    <i>
      <x v="1935"/>
      <x v="702"/>
    </i>
    <i>
      <x v="1936"/>
      <x v="710"/>
    </i>
    <i>
      <x v="1937"/>
      <x v="722"/>
    </i>
    <i>
      <x v="1938"/>
      <x v="726"/>
    </i>
    <i>
      <x v="1939"/>
      <x v="727"/>
    </i>
    <i>
      <x v="1940"/>
      <x v="754"/>
    </i>
    <i>
      <x v="1941"/>
      <x v="768"/>
    </i>
    <i>
      <x v="1942"/>
      <x v="769"/>
    </i>
    <i>
      <x v="1943"/>
      <x v="770"/>
    </i>
    <i>
      <x v="1944"/>
      <x v="828"/>
    </i>
    <i>
      <x v="1945"/>
      <x v="829"/>
    </i>
    <i>
      <x v="1946"/>
      <x v="830"/>
    </i>
    <i>
      <x v="1947"/>
      <x v="831"/>
    </i>
    <i>
      <x v="1948"/>
      <x v="990"/>
    </i>
    <i>
      <x v="1949"/>
      <x v="994"/>
    </i>
    <i>
      <x v="1950"/>
      <x v="1000"/>
    </i>
    <i>
      <x v="1951"/>
      <x v="1001"/>
    </i>
    <i>
      <x v="1952"/>
      <x v="1002"/>
    </i>
    <i>
      <x v="1953"/>
      <x v="1003"/>
    </i>
    <i>
      <x v="1954"/>
      <x v="1142"/>
    </i>
    <i>
      <x v="1955"/>
      <x v="1143"/>
    </i>
    <i>
      <x v="1956"/>
      <x v="1176"/>
    </i>
    <i>
      <x v="1957"/>
      <x v="1177"/>
    </i>
    <i>
      <x v="1958"/>
      <x v="1181"/>
    </i>
    <i>
      <x v="1959"/>
      <x v="1182"/>
    </i>
    <i>
      <x v="1960"/>
      <x v="1197"/>
    </i>
    <i>
      <x v="1961"/>
      <x v="1249"/>
    </i>
    <i>
      <x v="1962"/>
      <x v="1263"/>
    </i>
    <i>
      <x v="1963"/>
      <x v="1423"/>
    </i>
    <i>
      <x v="1964"/>
      <x v="1470"/>
    </i>
    <i>
      <x v="1965"/>
      <x v="1479"/>
    </i>
    <i>
      <x v="1966"/>
      <x v="1515"/>
    </i>
    <i>
      <x v="1967"/>
      <x v="1762"/>
    </i>
    <i>
      <x v="1968"/>
      <x v="1763"/>
    </i>
    <i>
      <x v="1969"/>
      <x v="1518"/>
    </i>
    <i>
      <x v="1970"/>
      <x v="2174"/>
    </i>
    <i>
      <x v="1971"/>
      <x v="2175"/>
    </i>
    <i>
      <x v="1972"/>
      <x v="2176"/>
    </i>
    <i>
      <x v="1973"/>
      <x v="2177"/>
    </i>
    <i>
      <x v="1974"/>
      <x v="2178"/>
    </i>
    <i>
      <x v="1975"/>
      <x v="2188"/>
    </i>
    <i>
      <x v="1976"/>
      <x v="2503"/>
    </i>
    <i>
      <x v="1977"/>
      <x v="2504"/>
    </i>
    <i>
      <x v="1978"/>
      <x v="2752"/>
    </i>
    <i>
      <x v="1979"/>
      <x v="2754"/>
    </i>
    <i>
      <x v="1980"/>
      <x v="2777"/>
    </i>
    <i>
      <x v="1981"/>
      <x v="2778"/>
    </i>
    <i>
      <x v="1982"/>
      <x v="2780"/>
    </i>
    <i>
      <x v="1983"/>
      <x v="2781"/>
    </i>
    <i>
      <x v="1984"/>
      <x v="2833"/>
    </i>
    <i>
      <x v="1985"/>
      <x v="2834"/>
    </i>
    <i>
      <x v="1986"/>
      <x v="2835"/>
    </i>
    <i>
      <x v="1987"/>
      <x v="2841"/>
    </i>
    <i>
      <x v="1988"/>
      <x v="2858"/>
    </i>
    <i>
      <x v="1989"/>
      <x v="2966"/>
    </i>
    <i>
      <x v="1990"/>
      <x v="62"/>
    </i>
    <i>
      <x v="1991"/>
      <x v="83"/>
    </i>
    <i>
      <x v="1992"/>
      <x v="76"/>
    </i>
    <i>
      <x v="1993"/>
      <x v="304"/>
    </i>
    <i>
      <x v="1994"/>
      <x v="2565"/>
    </i>
    <i>
      <x v="1995"/>
      <x v="69"/>
    </i>
    <i>
      <x v="1996"/>
      <x v="701"/>
    </i>
    <i>
      <x v="1997"/>
      <x v="988"/>
    </i>
    <i>
      <x v="1998"/>
      <x v="992"/>
    </i>
    <i>
      <x v="1999"/>
      <x v="1179"/>
    </i>
    <i>
      <x v="2000"/>
      <x v="1195"/>
    </i>
    <i>
      <x v="2001"/>
      <x v="1422"/>
    </i>
    <i>
      <x v="2002"/>
      <x v="1452"/>
    </i>
    <i>
      <x v="2003"/>
      <x v="1469"/>
    </i>
    <i>
      <x v="2004"/>
      <x v="1477"/>
    </i>
    <i>
      <x v="2005"/>
      <x v="2184"/>
    </i>
    <i>
      <x v="2006"/>
      <x v="2964"/>
    </i>
    <i>
      <x v="2007"/>
      <x v="720"/>
    </i>
    <i>
      <x v="2008"/>
      <x v="2185"/>
    </i>
    <i>
      <x v="2009"/>
      <x v="732"/>
    </i>
    <i>
      <x v="2010"/>
      <x v="997"/>
    </i>
    <i>
      <x v="2011"/>
      <x v="71"/>
    </i>
    <i>
      <x v="2012"/>
      <x v="74"/>
    </i>
    <i>
      <x v="2013"/>
      <x v="721"/>
    </i>
    <i>
      <x v="2014"/>
      <x v="767"/>
    </i>
    <i>
      <x v="2015"/>
      <x v="1198"/>
    </i>
    <i>
      <x v="2016"/>
      <x v="2187"/>
    </i>
    <i>
      <x v="2017"/>
      <x v="2832"/>
    </i>
    <i>
      <x v="2018"/>
      <x v="73"/>
    </i>
    <i>
      <x v="2019"/>
      <x v="1180"/>
    </i>
    <i>
      <x v="2020"/>
      <x v="2186"/>
    </i>
    <i>
      <x v="2021"/>
      <x v="2965"/>
    </i>
    <i>
      <x v="2022"/>
      <x v="717"/>
    </i>
    <i>
      <x v="2023"/>
      <x v="766"/>
    </i>
    <i>
      <x v="2024"/>
      <x v="1196"/>
    </i>
    <i>
      <x v="2025"/>
      <x v="2831"/>
    </i>
    <i>
      <x v="2026"/>
      <x v="1186"/>
    </i>
    <i>
      <x v="2027"/>
      <x v="1242"/>
    </i>
    <i>
      <x v="2028"/>
      <x v="1262"/>
    </i>
    <i>
      <x v="2029"/>
      <x v="1536"/>
    </i>
    <i>
      <x v="2030"/>
      <x v="1538"/>
    </i>
    <i>
      <x v="2031"/>
      <x v="1539"/>
    </i>
    <i>
      <x v="2032"/>
      <x v="2566"/>
    </i>
    <i>
      <x v="2033"/>
      <x v="169"/>
    </i>
    <i>
      <x v="2034"/>
      <x v="63"/>
    </i>
    <i>
      <x v="2035"/>
      <x v="174"/>
    </i>
    <i>
      <x v="2036"/>
      <x v="334"/>
    </i>
    <i>
      <x v="2037"/>
      <x v="690"/>
    </i>
    <i>
      <x v="2038"/>
      <x v="1260"/>
    </i>
    <i>
      <x v="2039"/>
      <x v="2189"/>
    </i>
    <i>
      <x v="2040"/>
      <x v="2535"/>
    </i>
    <i>
      <x v="2041"/>
      <x v="2840"/>
    </i>
    <i>
      <x v="2042"/>
      <x v="3027"/>
    </i>
    <i>
      <x v="2043"/>
      <x v="298"/>
    </i>
    <i>
      <x v="2044"/>
      <x v="314"/>
    </i>
    <i>
      <x v="2045"/>
      <x v="1989"/>
    </i>
    <i>
      <x v="2046"/>
      <x v="172"/>
    </i>
    <i>
      <x v="2047"/>
      <x v="173"/>
    </i>
    <i>
      <x v="2048"/>
      <x v="788"/>
    </i>
    <i>
      <x v="2049"/>
      <x v="2609"/>
    </i>
    <i>
      <x v="2050"/>
      <x v="2610"/>
    </i>
    <i>
      <x v="2051"/>
      <x v="56"/>
    </i>
    <i>
      <x v="2052"/>
      <x v="57"/>
    </i>
    <i>
      <x v="2053"/>
      <x v="58"/>
    </i>
    <i>
      <x v="2054"/>
      <x v="59"/>
    </i>
    <i>
      <x v="2055"/>
      <x v="573"/>
    </i>
    <i>
      <x v="2056"/>
      <x v="893"/>
    </i>
    <i>
      <x v="2057"/>
      <x v="894"/>
    </i>
    <i>
      <x v="2058"/>
      <x v="962"/>
    </i>
    <i>
      <x v="2059"/>
      <x v="1144"/>
    </i>
    <i>
      <x v="2060"/>
      <x v="1473"/>
    </i>
    <i>
      <x v="2061"/>
      <x v="1474"/>
    </i>
    <i>
      <x v="2062"/>
      <x v="1855"/>
    </i>
    <i>
      <x v="2063"/>
      <x v="1856"/>
    </i>
    <i>
      <x v="2064"/>
      <x v="1896"/>
    </i>
    <i>
      <x v="2065"/>
      <x v="2757"/>
    </i>
    <i>
      <x v="2066"/>
      <x v="2758"/>
    </i>
    <i>
      <x v="2067"/>
      <x v="2759"/>
    </i>
    <i>
      <x v="2068"/>
      <x v="2760"/>
    </i>
    <i>
      <x v="2069"/>
      <x v="2761"/>
    </i>
    <i>
      <x v="2070"/>
      <x v="2762"/>
    </i>
    <i>
      <x v="2071"/>
      <x v="2763"/>
    </i>
    <i>
      <x v="2072"/>
      <x v="2764"/>
    </i>
    <i>
      <x v="2073"/>
      <x v="2764"/>
    </i>
    <i>
      <x v="2074"/>
      <x v="2765"/>
    </i>
    <i>
      <x v="2075"/>
      <x v="2766"/>
    </i>
    <i>
      <x v="2076"/>
      <x v="2767"/>
    </i>
    <i>
      <x v="2077"/>
      <x v="2768"/>
    </i>
    <i>
      <x v="2078"/>
      <x v="2770"/>
    </i>
    <i>
      <x v="2079"/>
      <x v="2770"/>
    </i>
    <i>
      <x v="2080"/>
      <x v="2771"/>
    </i>
    <i>
      <x v="2081"/>
      <x v="2772"/>
    </i>
    <i>
      <x v="2082"/>
      <x v="2773"/>
    </i>
    <i>
      <x v="2083"/>
      <x v="2774"/>
    </i>
    <i>
      <x v="2084"/>
      <x v="2775"/>
    </i>
    <i>
      <x v="2085"/>
      <x v="2776"/>
    </i>
    <i>
      <x v="2086"/>
      <x v="740"/>
    </i>
    <i>
      <x v="2087"/>
      <x v="779"/>
    </i>
    <i>
      <x v="2088"/>
      <x v="780"/>
    </i>
    <i>
      <x v="2089"/>
      <x v="775"/>
    </i>
    <i>
      <x v="2090"/>
      <x v="777"/>
    </i>
    <i>
      <x v="2091"/>
      <x v="778"/>
    </i>
    <i>
      <x v="2092"/>
      <x v="856"/>
    </i>
    <i>
      <x v="2093"/>
      <x v="2599"/>
    </i>
    <i>
      <x v="2094"/>
      <x v="2600"/>
    </i>
    <i>
      <x v="2095"/>
      <x v="2601"/>
    </i>
    <i>
      <x v="2096"/>
      <x v="2602"/>
    </i>
    <i>
      <x v="2097"/>
      <x v="171"/>
    </i>
    <i>
      <x v="2098"/>
      <x v="217"/>
    </i>
    <i>
      <x v="2099"/>
      <x v="218"/>
    </i>
    <i>
      <x v="2100"/>
      <x v="219"/>
    </i>
    <i>
      <x v="2101"/>
      <x v="220"/>
    </i>
    <i>
      <x v="2102"/>
      <x v="221"/>
    </i>
    <i>
      <x v="2103"/>
      <x v="222"/>
    </i>
    <i>
      <x v="2104"/>
      <x v="223"/>
    </i>
    <i>
      <x v="2105"/>
      <x v="224"/>
    </i>
    <i>
      <x v="2106"/>
      <x v="225"/>
    </i>
    <i>
      <x v="2107"/>
      <x v="226"/>
    </i>
    <i>
      <x v="2108"/>
      <x v="227"/>
    </i>
    <i>
      <x v="2109"/>
      <x v="228"/>
    </i>
    <i>
      <x v="2110"/>
      <x v="229"/>
    </i>
    <i>
      <x v="2111"/>
      <x v="230"/>
    </i>
    <i>
      <x v="2112"/>
      <x v="246"/>
    </i>
    <i>
      <x v="2113"/>
      <x v="247"/>
    </i>
    <i>
      <x v="2114"/>
      <x v="248"/>
    </i>
    <i>
      <x v="2115"/>
      <x v="249"/>
    </i>
    <i>
      <x v="2116"/>
      <x v="250"/>
    </i>
    <i>
      <x v="2117"/>
      <x v="251"/>
    </i>
    <i>
      <x v="2118"/>
      <x v="252"/>
    </i>
    <i>
      <x v="2119"/>
      <x v="358"/>
    </i>
    <i>
      <x v="2120"/>
      <x v="359"/>
    </i>
    <i>
      <x v="2121"/>
      <x v="391"/>
    </i>
    <i>
      <x v="2122"/>
      <x v="416"/>
    </i>
    <i>
      <x v="2123"/>
      <x v="735"/>
    </i>
    <i>
      <x v="2124"/>
      <x v="736"/>
    </i>
    <i>
      <x v="2125"/>
      <x v="773"/>
    </i>
    <i>
      <x v="2126"/>
      <x v="782"/>
    </i>
    <i>
      <x v="2127"/>
      <x v="785"/>
    </i>
    <i>
      <x v="2128"/>
      <x v="787"/>
    </i>
    <i>
      <x v="2129"/>
      <x v="949"/>
    </i>
    <i>
      <x v="2130"/>
      <x v="950"/>
    </i>
    <i>
      <x v="2131"/>
      <x v="950"/>
    </i>
    <i>
      <x v="2132"/>
      <x v="974"/>
    </i>
    <i>
      <x v="2133"/>
      <x v="975"/>
    </i>
    <i>
      <x v="2134"/>
      <x v="976"/>
    </i>
    <i>
      <x v="2135"/>
      <x v="977"/>
    </i>
    <i>
      <x v="2136"/>
      <x v="1459"/>
    </i>
    <i>
      <x v="2137"/>
      <x v="1535"/>
    </i>
    <i>
      <x v="2138"/>
      <x v="2061"/>
    </i>
    <i>
      <x v="2139"/>
      <x v="2576"/>
    </i>
    <i>
      <x v="2140"/>
      <x v="2578"/>
    </i>
    <i>
      <x v="2141"/>
      <x v="2579"/>
    </i>
    <i>
      <x v="2142"/>
      <x v="2581"/>
    </i>
    <i>
      <x v="2143"/>
      <x v="2582"/>
    </i>
    <i>
      <x v="2144"/>
      <x v="2829"/>
    </i>
    <i>
      <x v="2145"/>
      <x v="2971"/>
    </i>
    <i>
      <x v="2146"/>
      <x v="2989"/>
    </i>
    <i>
      <x v="2147"/>
      <x v="2991"/>
    </i>
    <i>
      <x v="2148"/>
      <x v="360"/>
    </i>
    <i>
      <x v="2149"/>
      <x v="393"/>
    </i>
    <i>
      <x v="2150"/>
      <x v="394"/>
    </i>
    <i>
      <x v="2151"/>
      <x v="1189"/>
    </i>
    <i>
      <x v="2152"/>
      <x v="1190"/>
    </i>
    <i>
      <x v="2153"/>
      <x v="1188"/>
    </i>
    <i>
      <x v="2154"/>
      <x v="1191"/>
    </i>
    <i>
      <x v="2155"/>
      <x v="2992"/>
    </i>
    <i>
      <x v="2156"/>
      <x v="361"/>
    </i>
    <i>
      <x v="2157"/>
      <x v="783"/>
    </i>
    <i>
      <x v="2158"/>
      <x v="1991"/>
    </i>
    <i>
      <x v="2159"/>
      <x v="2015"/>
    </i>
    <i>
      <x v="2160"/>
      <x v="2016"/>
    </i>
    <i>
      <x v="2161"/>
      <x v="389"/>
    </i>
    <i>
      <x v="2162"/>
      <x v="390"/>
    </i>
    <i>
      <x v="2163"/>
      <x v="784"/>
    </i>
    <i>
      <x v="2164"/>
      <x v="1919"/>
    </i>
    <i>
      <x v="2165"/>
      <x v="1957"/>
    </i>
    <i>
      <x v="2166"/>
      <x v="1988"/>
    </i>
    <i>
      <x v="2167"/>
      <x v="1010"/>
    </i>
    <i>
      <x v="2168"/>
      <x v="1011"/>
    </i>
    <i>
      <x v="2169"/>
      <x v="1007"/>
    </i>
    <i>
      <x v="2170"/>
      <x v="1008"/>
    </i>
    <i>
      <x v="2171"/>
      <x v="94"/>
    </i>
    <i>
      <x v="2172"/>
      <x v="781"/>
    </i>
    <i>
      <x v="2173"/>
      <x v="1471"/>
    </i>
    <i>
      <x v="2174"/>
      <x v="93"/>
    </i>
    <i>
      <x v="2175"/>
      <x v="972"/>
    </i>
    <i>
      <x v="2176"/>
      <x v="1150"/>
    </i>
    <i>
      <x v="2177"/>
      <x v="982"/>
    </i>
    <i>
      <x v="2178"/>
      <x v="294"/>
    </i>
    <i>
      <x v="2179"/>
      <x v="660"/>
    </i>
    <i>
      <x v="2180"/>
      <x v="1151"/>
    </i>
    <i>
      <x v="2181"/>
      <x v="1970"/>
    </i>
    <i>
      <x v="2182"/>
      <x v="1998"/>
    </i>
    <i>
      <x v="2183"/>
      <x v="1999"/>
    </i>
    <i>
      <x v="2184"/>
      <x v="1965"/>
    </i>
    <i>
      <x v="2185"/>
      <x v="2052"/>
    </i>
    <i>
      <x v="2186"/>
      <x v="1964"/>
    </i>
    <i>
      <x v="2187"/>
      <x v="2030"/>
    </i>
    <i>
      <x v="2188"/>
      <x v="2055"/>
    </i>
    <i>
      <x v="2189"/>
      <x v="2056"/>
    </i>
    <i>
      <x v="2190"/>
      <x v="2044"/>
    </i>
    <i>
      <x v="2191"/>
      <x v="1968"/>
    </i>
    <i>
      <x v="2192"/>
      <x v="2034"/>
    </i>
    <i>
      <x v="2193"/>
      <x v="2042"/>
    </i>
    <i>
      <x v="2194"/>
      <x v="1962"/>
    </i>
    <i>
      <x v="2195"/>
      <x v="2043"/>
    </i>
    <i>
      <x v="2196"/>
      <x v="2002"/>
    </i>
    <i>
      <x v="2197"/>
      <x v="1996"/>
    </i>
    <i>
      <x v="2198"/>
      <x v="2001"/>
    </i>
    <i>
      <x v="2199"/>
      <x v="1997"/>
    </i>
    <i>
      <x v="2200"/>
      <x v="2003"/>
    </i>
    <i>
      <x v="2201"/>
      <x v="1966"/>
    </i>
    <i>
      <x v="2202"/>
      <x v="1961"/>
    </i>
    <i>
      <x v="2203"/>
      <x v="2039"/>
    </i>
    <i>
      <x v="2204"/>
      <x v="2035"/>
    </i>
    <i>
      <x v="2205"/>
      <x v="1969"/>
    </i>
    <i>
      <x v="2206"/>
      <x v="1917"/>
    </i>
    <i>
      <x v="2207"/>
      <x v="1971"/>
    </i>
    <i>
      <x v="2208"/>
      <x v="1911"/>
    </i>
    <i>
      <x v="2209"/>
      <x v="3140"/>
    </i>
    <i>
      <x v="2210"/>
      <x v="3141"/>
    </i>
    <i>
      <x v="2211"/>
      <x v="2041"/>
    </i>
    <i>
      <x v="2212"/>
      <x v="2018"/>
    </i>
    <i>
      <x v="2213"/>
      <x v="2040"/>
    </i>
    <i>
      <x v="2214"/>
      <x v="1926"/>
    </i>
    <i>
      <x v="2215"/>
      <x v="1932"/>
    </i>
    <i>
      <x v="2216"/>
      <x v="2033"/>
    </i>
    <i>
      <x v="2217"/>
      <x v="1915"/>
    </i>
    <i>
      <x v="2218"/>
      <x v="2032"/>
    </i>
    <i>
      <x v="2219"/>
      <x v="3143"/>
    </i>
    <i>
      <x v="2220"/>
      <x v="3145"/>
    </i>
    <i>
      <x v="2221"/>
      <x v="1947"/>
    </i>
    <i>
      <x v="2222"/>
      <x v="1931"/>
    </i>
    <i>
      <x v="2223"/>
      <x v="2038"/>
    </i>
    <i>
      <x v="2224"/>
      <x v="2037"/>
    </i>
    <i>
      <x v="2225"/>
      <x v="2078"/>
    </i>
    <i>
      <x v="2226"/>
      <x v="1937"/>
    </i>
    <i>
      <x v="2227"/>
      <x v="1944"/>
    </i>
    <i>
      <x v="2228"/>
      <x v="1936"/>
    </i>
    <i>
      <x v="2229"/>
      <x v="2006"/>
    </i>
    <i>
      <x v="2230"/>
      <x v="1929"/>
    </i>
    <i>
      <x v="2231"/>
      <x v="1954"/>
    </i>
    <i>
      <x v="2232"/>
      <x v="2048"/>
    </i>
    <i>
      <x v="2233"/>
      <x v="1955"/>
    </i>
    <i>
      <x v="2234"/>
      <x v="2063"/>
    </i>
    <i>
      <x v="2235"/>
      <x v="1949"/>
    </i>
    <i>
      <x v="2236"/>
      <x v="1912"/>
    </i>
    <i>
      <x v="2237"/>
      <x v="1941"/>
    </i>
    <i>
      <x v="2238"/>
      <x v="1963"/>
    </i>
    <i>
      <x v="2239"/>
      <x v="2024"/>
    </i>
    <i>
      <x v="2240"/>
      <x v="2014"/>
    </i>
    <i>
      <x v="2241"/>
      <x v="1914"/>
    </i>
    <i>
      <x v="2242"/>
      <x v="2000"/>
    </i>
    <i>
      <x v="2243"/>
      <x v="1994"/>
    </i>
    <i>
      <x v="2244"/>
      <x v="2023"/>
    </i>
    <i>
      <x v="2245"/>
      <x v="1913"/>
    </i>
    <i>
      <x v="2246"/>
      <x v="2012"/>
    </i>
    <i>
      <x v="2247"/>
      <x v="2007"/>
    </i>
    <i>
      <x v="2248"/>
      <x v="2051"/>
    </i>
    <i>
      <x v="2249"/>
      <x v="1995"/>
    </i>
    <i>
      <x v="2250"/>
      <x v="1942"/>
    </i>
    <i>
      <x v="2251"/>
      <x v="2057"/>
    </i>
    <i>
      <x v="2252"/>
      <x v="1967"/>
    </i>
    <i>
      <x v="2253"/>
      <x v="1972"/>
    </i>
    <i>
      <x v="2254"/>
      <x v="2053"/>
    </i>
    <i>
      <x v="2255"/>
      <x v="2019"/>
    </i>
    <i>
      <x v="2256"/>
      <x v="1943"/>
    </i>
    <i>
      <x v="2257"/>
      <x v="1924"/>
    </i>
    <i>
      <x v="2258"/>
      <x v="1925"/>
    </i>
    <i>
      <x v="2259"/>
      <x v="2026"/>
    </i>
    <i>
      <x v="2260"/>
      <x v="1939"/>
    </i>
    <i>
      <x v="2261"/>
      <x v="2031"/>
    </i>
    <i>
      <x v="2262"/>
      <x v="2020"/>
    </i>
    <i>
      <x v="2263"/>
      <x v="1934"/>
    </i>
    <i>
      <x v="2264"/>
      <x v="1921"/>
    </i>
    <i>
      <x v="2265"/>
      <x v="1945"/>
    </i>
    <i>
      <x v="2266"/>
      <x v="2059"/>
    </i>
    <i>
      <x v="2267"/>
      <x v="2058"/>
    </i>
    <i>
      <x v="2268"/>
      <x v="2029"/>
    </i>
    <i>
      <x v="2269"/>
      <x v="2046"/>
    </i>
    <i>
      <x v="2270"/>
      <x v="1973"/>
    </i>
    <i>
      <x v="2271"/>
      <x v="2021"/>
    </i>
    <i>
      <x v="2272"/>
      <x v="3144"/>
    </i>
    <i>
      <x v="2273"/>
      <x v="1975"/>
    </i>
    <i>
      <x v="2274"/>
      <x v="1974"/>
    </i>
    <i>
      <x v="2275"/>
      <x v="2028"/>
    </i>
    <i>
      <x v="2276"/>
      <x v="1978"/>
    </i>
    <i>
      <x v="2277"/>
      <x v="1979"/>
    </i>
    <i>
      <x v="2278"/>
      <x v="1980"/>
    </i>
    <i>
      <x v="2279"/>
      <x v="1938"/>
    </i>
    <i>
      <x v="2280"/>
      <x v="2022"/>
    </i>
    <i>
      <x v="2281"/>
      <x v="1927"/>
    </i>
    <i>
      <x v="2282"/>
      <x v="1928"/>
    </i>
    <i>
      <x v="2283"/>
      <x v="1940"/>
    </i>
    <i>
      <x v="2284"/>
      <x v="1993"/>
    </i>
    <i>
      <x v="2285"/>
      <x v="1960"/>
    </i>
    <i>
      <x v="2286"/>
      <x v="1959"/>
    </i>
    <i>
      <x v="2287"/>
      <x v="2047"/>
    </i>
    <i>
      <x v="2288"/>
      <x v="315"/>
    </i>
    <i>
      <x v="2289"/>
      <x v="525"/>
    </i>
    <i>
      <x v="2290"/>
      <x v="1982"/>
    </i>
    <i>
      <x v="2291"/>
      <x v="1981"/>
    </i>
    <i>
      <x v="2292"/>
      <x v="1990"/>
    </i>
    <i>
      <x v="2293"/>
      <x v="2004"/>
    </i>
    <i>
      <x v="2294"/>
      <x v="2011"/>
    </i>
    <i>
      <x v="2295"/>
      <x v="407"/>
    </i>
    <i>
      <x v="2296"/>
      <x v="409"/>
    </i>
    <i>
      <x v="2297"/>
      <x v="410"/>
    </i>
    <i>
      <x v="2298"/>
      <x v="411"/>
    </i>
    <i>
      <x v="2299"/>
      <x v="413"/>
    </i>
    <i>
      <x v="2300"/>
      <x v="414"/>
    </i>
    <i>
      <x v="2301"/>
      <x v="415"/>
    </i>
    <i>
      <x v="2302"/>
      <x v="417"/>
    </i>
    <i>
      <x v="2303"/>
      <x v="1526"/>
    </i>
    <i>
      <x v="2304"/>
      <x v="681"/>
    </i>
    <i>
      <x v="2305"/>
      <x v="1033"/>
    </i>
    <i>
      <x v="2306"/>
      <x v="1851"/>
    </i>
    <i>
      <x v="2307"/>
      <x v="981"/>
    </i>
    <i>
      <x v="2308"/>
      <x v="980"/>
    </i>
    <i>
      <x v="2309"/>
      <x v="1476"/>
    </i>
    <i>
      <x v="2310"/>
      <x v="365"/>
    </i>
    <i>
      <x v="2311"/>
      <x v="1541"/>
    </i>
    <i>
      <x v="2312"/>
      <x v="363"/>
    </i>
    <i>
      <x v="2313"/>
      <x v="364"/>
    </i>
    <i>
      <x v="2314"/>
      <x v="964"/>
    </i>
    <i>
      <x v="2315"/>
      <x v="362"/>
    </i>
    <i>
      <x v="2316"/>
      <x v="622"/>
    </i>
    <i>
      <x v="2317"/>
      <x v="348"/>
    </i>
    <i>
      <x v="2318"/>
      <x v="349"/>
    </i>
    <i>
      <x v="2319"/>
      <x v="382"/>
    </i>
    <i>
      <x v="2320"/>
      <x v="2146"/>
    </i>
    <i>
      <x v="2321"/>
      <x v="2132"/>
    </i>
    <i>
      <x v="2322"/>
      <x v="2156"/>
    </i>
    <i>
      <x v="2323"/>
      <x v="3025"/>
    </i>
    <i>
      <x v="2324"/>
      <x v="2153"/>
    </i>
    <i>
      <x v="2325"/>
      <x v="432"/>
    </i>
    <i>
      <x v="2326"/>
      <x v="2168"/>
    </i>
    <i>
      <x v="2327"/>
      <x v="2109"/>
    </i>
    <i>
      <x v="2328"/>
      <x v="2112"/>
    </i>
    <i>
      <x v="2329"/>
      <x v="2110"/>
    </i>
    <i>
      <x v="2330"/>
      <x v="2111"/>
    </i>
    <i>
      <x v="2331"/>
      <x v="2159"/>
    </i>
    <i>
      <x v="2332"/>
      <x v="2160"/>
    </i>
    <i>
      <x v="2333"/>
      <x v="2158"/>
    </i>
    <i>
      <x v="2334"/>
      <x v="2144"/>
    </i>
    <i>
      <x v="2335"/>
      <x v="2164"/>
    </i>
    <i>
      <x v="2336"/>
      <x v="2123"/>
    </i>
    <i>
      <x v="2337"/>
      <x v="2133"/>
    </i>
    <i>
      <x v="2338"/>
      <x v="2136"/>
    </i>
    <i>
      <x v="2339"/>
      <x v="2134"/>
    </i>
    <i>
      <x v="2340"/>
      <x v="2135"/>
    </i>
    <i>
      <x v="2341"/>
      <x v="2147"/>
    </i>
    <i>
      <x v="2342"/>
      <x v="2151"/>
    </i>
    <i>
      <x v="2343"/>
      <x v="2148"/>
    </i>
    <i>
      <x v="2344"/>
      <x v="2152"/>
    </i>
    <i>
      <x v="2345"/>
      <x v="2150"/>
    </i>
    <i>
      <x v="2346"/>
      <x v="2149"/>
    </i>
    <i>
      <x v="2347"/>
      <x v="2141"/>
    </i>
    <i>
      <x v="2348"/>
      <x v="2113"/>
    </i>
    <i>
      <x v="2349"/>
      <x v="2114"/>
    </i>
    <i>
      <x v="2350"/>
      <x v="2115"/>
    </i>
    <i>
      <x v="2351"/>
      <x v="2116"/>
    </i>
    <i>
      <x v="2352"/>
      <x v="2117"/>
    </i>
    <i>
      <x v="2353"/>
      <x v="2119"/>
    </i>
    <i>
      <x v="2354"/>
      <x v="433"/>
    </i>
    <i>
      <x v="2355"/>
      <x v="2065"/>
    </i>
    <i>
      <x v="2356"/>
      <x v="2067"/>
    </i>
    <i>
      <x v="2357"/>
      <x v="2066"/>
    </i>
    <i>
      <x v="2358"/>
      <x v="2074"/>
    </i>
    <i>
      <x v="2359"/>
      <x v="2069"/>
    </i>
    <i>
      <x v="2360"/>
      <x v="2072"/>
    </i>
    <i>
      <x v="2361"/>
      <x v="2071"/>
    </i>
    <i>
      <x v="2362"/>
      <x v="2068"/>
    </i>
    <i>
      <x v="2363"/>
      <x v="2073"/>
    </i>
    <i>
      <x v="2364"/>
      <x v="2070"/>
    </i>
    <i>
      <x v="2365"/>
      <x v="1445"/>
    </i>
    <i>
      <x v="2366"/>
      <x v="2075"/>
    </i>
    <i>
      <x v="2367"/>
      <x v="1453"/>
    </i>
    <i>
      <x v="2368"/>
      <x v="2076"/>
    </i>
    <i>
      <x v="2369"/>
      <x v="2077"/>
    </i>
    <i>
      <x v="2370"/>
      <x v="2170"/>
    </i>
    <i>
      <x v="2371"/>
      <x v="2921"/>
    </i>
    <i>
      <x v="2372"/>
      <x v="2922"/>
    </i>
    <i>
      <x v="2373"/>
      <x v="2064"/>
    </i>
    <i>
      <x v="2374"/>
      <x v="2398"/>
    </i>
    <i>
      <x v="2375"/>
      <x v="895"/>
    </i>
    <i>
      <x v="2376"/>
      <x v="896"/>
    </i>
    <i>
      <x v="2377"/>
      <x v="2196"/>
    </i>
    <i>
      <x v="2378"/>
      <x v="2169"/>
    </i>
    <i>
      <x v="2379"/>
      <x v="963"/>
    </i>
    <i>
      <x v="2380"/>
      <x v="3021"/>
    </i>
    <i>
      <x v="2381"/>
      <x v="954"/>
    </i>
    <i>
      <x v="2382"/>
      <x v="2747"/>
    </i>
    <i>
      <x v="2383"/>
      <x v="1899"/>
    </i>
    <i>
      <x v="2384"/>
      <x v="3015"/>
    </i>
    <i>
      <x v="2385"/>
      <x v="2745"/>
    </i>
    <i>
      <x v="2386"/>
      <x v="3014"/>
    </i>
    <i>
      <x v="2387"/>
      <x v="299"/>
    </i>
    <i>
      <x v="2388"/>
      <x v="1561"/>
    </i>
    <i>
      <x v="2389"/>
      <x v="2740"/>
    </i>
    <i>
      <x v="2390"/>
      <x v="1540"/>
    </i>
    <i>
      <x v="2391"/>
      <x v="1443"/>
    </i>
    <i>
      <x v="2392"/>
      <x v="2753"/>
    </i>
    <i>
      <x v="2393"/>
      <x v="2397"/>
    </i>
    <i>
      <x v="2394"/>
      <x v="8"/>
    </i>
    <i>
      <x v="2395"/>
      <x v="10"/>
    </i>
    <i>
      <x v="2396"/>
      <x v="9"/>
    </i>
    <i>
      <x v="2397"/>
      <x v="3017"/>
    </i>
    <i>
      <x v="2398"/>
      <x v="3016"/>
    </i>
    <i>
      <x v="2399"/>
      <x v="190"/>
    </i>
    <i>
      <x v="2400"/>
      <x v="1173"/>
    </i>
    <i>
      <x v="2401"/>
      <x v="2963"/>
    </i>
    <i>
      <x v="2402"/>
      <x v="2830"/>
    </i>
    <i>
      <x v="2403"/>
      <x v="186"/>
    </i>
    <i>
      <x v="2404"/>
      <x v="204"/>
    </i>
    <i>
      <x v="2405"/>
      <x v="2172"/>
    </i>
    <i>
      <x v="2406"/>
      <x v="1024"/>
    </i>
    <i>
      <x v="2407"/>
      <x v="888"/>
    </i>
    <i>
      <x v="2408"/>
      <x v="2481"/>
    </i>
    <i>
      <x v="2409"/>
      <x v="1985"/>
    </i>
    <i>
      <x v="2410"/>
      <x v="350"/>
    </i>
    <i>
      <x v="2411"/>
      <x v="351"/>
    </i>
    <i>
      <x v="2412"/>
      <x v="337"/>
    </i>
    <i>
      <x v="2413"/>
      <x v="1160"/>
    </i>
    <i t="grand">
      <x/>
    </i>
  </rowItems>
  <colFields count="1">
    <field x="-2"/>
  </colFields>
  <colItems count="2">
    <i>
      <x/>
    </i>
    <i i="1">
      <x v="1"/>
    </i>
  </colItems>
  <dataFields count="2">
    <dataField name="Број услуга - Извршење 2024." fld="8" baseField="3" baseItem="12"/>
    <dataField name="Број услуга - План 2025." fld="9" baseField="3" baseItem="12"/>
  </dataFields>
  <formats count="37">
    <format dxfId="3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4">
      <pivotArea field="3" type="button" dataOnly="0" labelOnly="1" outline="0" axis="axisRow" fieldPosition="1"/>
    </format>
    <format dxfId="33">
      <pivotArea field="3" type="button" dataOnly="0" labelOnly="1" outline="0" axis="axisRow" fieldPosition="1"/>
    </format>
    <format dxfId="32">
      <pivotArea field="2" type="button" dataOnly="0" labelOnly="1" outline="0" axis="axisRow" fieldPosition="0"/>
    </format>
    <format dxfId="31">
      <pivotArea field="2" type="button" dataOnly="0" labelOnly="1" outline="0" axis="axisRow" fieldPosition="0"/>
    </format>
    <format dxfId="30">
      <pivotArea outline="0" fieldPosition="0">
        <references count="2">
          <reference field="2" count="1" selected="0">
            <x v="747"/>
          </reference>
          <reference field="3" count="2" selected="0">
            <x v="684"/>
            <x v="686"/>
          </reference>
        </references>
      </pivotArea>
    </format>
    <format dxfId="29">
      <pivotArea dataOnly="0" labelOnly="1" outline="0" fieldPosition="0">
        <references count="1">
          <reference field="2" count="1">
            <x v="747"/>
          </reference>
        </references>
      </pivotArea>
    </format>
    <format dxfId="28">
      <pivotArea dataOnly="0" labelOnly="1" outline="0" fieldPosition="0">
        <references count="2">
          <reference field="2" count="1" selected="0">
            <x v="747"/>
          </reference>
          <reference field="3" count="2">
            <x v="684"/>
            <x v="686"/>
          </reference>
        </references>
      </pivotArea>
    </format>
    <format dxfId="27">
      <pivotArea outline="0" fieldPosition="0">
        <references count="2">
          <reference field="2" count="2" selected="0">
            <x v="3"/>
            <x v="6"/>
          </reference>
          <reference field="3" count="2" selected="0">
            <x v="256"/>
            <x v="3125"/>
          </reference>
        </references>
      </pivotArea>
    </format>
    <format dxfId="26">
      <pivotArea dataOnly="0" labelOnly="1" outline="0" fieldPosition="0">
        <references count="1">
          <reference field="2" count="2">
            <x v="3"/>
            <x v="6"/>
          </reference>
        </references>
      </pivotArea>
    </format>
    <format dxfId="25">
      <pivotArea dataOnly="0" labelOnly="1" outline="0" fieldPosition="0">
        <references count="2">
          <reference field="2" count="1" selected="0">
            <x v="6"/>
          </reference>
          <reference field="3" count="1">
            <x v="256"/>
          </reference>
        </references>
      </pivotArea>
    </format>
    <format dxfId="24">
      <pivotArea dataOnly="0" labelOnly="1" outline="0" fieldPosition="0">
        <references count="2">
          <reference field="2" count="1" selected="0">
            <x v="3"/>
          </reference>
          <reference field="3" count="1">
            <x v="3125"/>
          </reference>
        </references>
      </pivotArea>
    </format>
    <format dxfId="23">
      <pivotArea outline="0" fieldPosition="0">
        <references count="2">
          <reference field="2" count="1" selected="0">
            <x v="4"/>
          </reference>
          <reference field="3" count="1" selected="0">
            <x v="3126"/>
          </reference>
        </references>
      </pivotArea>
    </format>
    <format dxfId="22">
      <pivotArea dataOnly="0" labelOnly="1" outline="0" fieldPosition="0">
        <references count="1">
          <reference field="2" count="1">
            <x v="4"/>
          </reference>
        </references>
      </pivotArea>
    </format>
    <format dxfId="21">
      <pivotArea dataOnly="0" labelOnly="1" outline="0" fieldPosition="0">
        <references count="2">
          <reference field="2" count="1" selected="0">
            <x v="4"/>
          </reference>
          <reference field="3" count="1">
            <x v="3126"/>
          </reference>
        </references>
      </pivotArea>
    </format>
    <format dxfId="20">
      <pivotArea outline="0" fieldPosition="0">
        <references count="2">
          <reference field="2" count="2" selected="0">
            <x v="0"/>
            <x v="5"/>
          </reference>
          <reference field="3" count="2" selected="0">
            <x v="2094"/>
            <x v="2880"/>
          </reference>
        </references>
      </pivotArea>
    </format>
    <format dxfId="19">
      <pivotArea dataOnly="0" labelOnly="1" outline="0" fieldPosition="0">
        <references count="1">
          <reference field="2" count="2">
            <x v="0"/>
            <x v="5"/>
          </reference>
        </references>
      </pivotArea>
    </format>
    <format dxfId="18">
      <pivotArea dataOnly="0" labelOnly="1" outline="0" fieldPosition="0">
        <references count="2">
          <reference field="2" count="1" selected="0">
            <x v="5"/>
          </reference>
          <reference field="3" count="1">
            <x v="2094"/>
          </reference>
        </references>
      </pivotArea>
    </format>
    <format dxfId="17">
      <pivotArea dataOnly="0" labelOnly="1" outline="0" fieldPosition="0">
        <references count="2">
          <reference field="2" count="1" selected="0">
            <x v="0"/>
          </reference>
          <reference field="3" count="1">
            <x v="2880"/>
          </reference>
        </references>
      </pivotArea>
    </format>
    <format dxfId="16">
      <pivotArea outline="0" fieldPosition="0">
        <references count="2">
          <reference field="2" count="1" selected="0">
            <x v="10"/>
          </reference>
          <reference field="3" count="1" selected="0">
            <x v="1897"/>
          </reference>
        </references>
      </pivotArea>
    </format>
    <format dxfId="15">
      <pivotArea dataOnly="0" labelOnly="1" outline="0" fieldPosition="0">
        <references count="1">
          <reference field="2" count="1">
            <x v="10"/>
          </reference>
        </references>
      </pivotArea>
    </format>
    <format dxfId="14">
      <pivotArea dataOnly="0" labelOnly="1" outline="0" fieldPosition="0">
        <references count="2">
          <reference field="2" count="1" selected="0">
            <x v="10"/>
          </reference>
          <reference field="3" count="1">
            <x v="1897"/>
          </reference>
        </references>
      </pivotArea>
    </format>
    <format dxfId="13">
      <pivotArea outline="0" fieldPosition="0">
        <references count="2">
          <reference field="2" count="1" selected="0">
            <x v="747"/>
          </reference>
          <reference field="3" count="1" selected="0">
            <x v="686"/>
          </reference>
        </references>
      </pivotArea>
    </format>
    <format dxfId="12">
      <pivotArea dataOnly="0" labelOnly="1" outline="0" fieldPosition="0">
        <references count="1">
          <reference field="2" count="1">
            <x v="747"/>
          </reference>
        </references>
      </pivotArea>
    </format>
    <format dxfId="11">
      <pivotArea dataOnly="0" labelOnly="1" outline="0" fieldPosition="0">
        <references count="2">
          <reference field="2" count="1" selected="0">
            <x v="747"/>
          </reference>
          <reference field="3" count="1">
            <x v="686"/>
          </reference>
        </references>
      </pivotArea>
    </format>
    <format dxfId="10">
      <pivotArea outline="0" fieldPosition="0">
        <references count="2">
          <reference field="2" count="1" selected="0">
            <x v="752"/>
          </reference>
          <reference field="3" count="1" selected="0">
            <x v="1850"/>
          </reference>
        </references>
      </pivotArea>
    </format>
    <format dxfId="9">
      <pivotArea dataOnly="0" labelOnly="1" outline="0" fieldPosition="0">
        <references count="1">
          <reference field="2" count="1">
            <x v="752"/>
          </reference>
        </references>
      </pivotArea>
    </format>
    <format dxfId="8">
      <pivotArea dataOnly="0" labelOnly="1" outline="0" fieldPosition="0">
        <references count="2">
          <reference field="2" count="1" selected="0">
            <x v="752"/>
          </reference>
          <reference field="3" count="1">
            <x v="1850"/>
          </reference>
        </references>
      </pivotArea>
    </format>
    <format dxfId="7">
      <pivotArea outline="0" fieldPosition="0">
        <references count="2">
          <reference field="2" count="3" selected="0">
            <x v="487"/>
            <x v="1783"/>
            <x v="1994"/>
          </reference>
          <reference field="3" count="3" selected="0">
            <x v="1532"/>
            <x v="1871"/>
            <x v="2565"/>
          </reference>
        </references>
      </pivotArea>
    </format>
    <format dxfId="6">
      <pivotArea grandRow="1" outline="0" collapsedLevelsAreSubtotals="1" fieldPosition="0"/>
    </format>
    <format dxfId="5">
      <pivotArea dataOnly="0" labelOnly="1" outline="0" fieldPosition="0">
        <references count="1">
          <reference field="2" count="3">
            <x v="487"/>
            <x v="1783"/>
            <x v="1994"/>
          </reference>
        </references>
      </pivotArea>
    </format>
    <format dxfId="4">
      <pivotArea dataOnly="0" labelOnly="1" grandRow="1" outline="0" fieldPosition="0"/>
    </format>
    <format dxfId="3">
      <pivotArea dataOnly="0" labelOnly="1" outline="0" fieldPosition="0">
        <references count="2">
          <reference field="2" count="1" selected="0">
            <x v="487"/>
          </reference>
          <reference field="3" count="1">
            <x v="1871"/>
          </reference>
        </references>
      </pivotArea>
    </format>
    <format dxfId="2">
      <pivotArea dataOnly="0" labelOnly="1" outline="0" fieldPosition="0">
        <references count="2">
          <reference field="2" count="1" selected="0">
            <x v="1783"/>
          </reference>
          <reference field="3" count="1">
            <x v="1532"/>
          </reference>
        </references>
      </pivotArea>
    </format>
    <format dxfId="1">
      <pivotArea dataOnly="0" labelOnly="1" outline="0" fieldPosition="0">
        <references count="2">
          <reference field="2" count="1" selected="0">
            <x v="1994"/>
          </reference>
          <reference field="3" count="1">
            <x v="2565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I30"/>
  <sheetViews>
    <sheetView workbookViewId="0"/>
  </sheetViews>
  <sheetFormatPr defaultColWidth="9.109375" defaultRowHeight="13.2"/>
  <cols>
    <col min="1" max="1" width="5" style="6" customWidth="1"/>
    <col min="2" max="2" width="12.33203125" style="6" customWidth="1"/>
    <col min="3" max="16384" width="9.109375" style="6"/>
  </cols>
  <sheetData>
    <row r="2" spans="1:9" ht="13.8">
      <c r="C2" s="1043" t="s">
        <v>17</v>
      </c>
      <c r="D2" s="1043"/>
      <c r="E2" s="1043"/>
      <c r="F2" s="1043"/>
      <c r="G2" s="1043"/>
      <c r="H2" s="1043"/>
      <c r="I2" s="1043"/>
    </row>
    <row r="3" spans="1:9" ht="15.6">
      <c r="C3" s="1044" t="s">
        <v>18</v>
      </c>
      <c r="D3" s="1044"/>
      <c r="E3" s="1044"/>
      <c r="F3" s="1044"/>
      <c r="G3" s="1044"/>
      <c r="H3" s="1044"/>
      <c r="I3" s="1044"/>
    </row>
    <row r="6" spans="1:9" ht="17.399999999999999">
      <c r="B6" s="1045" t="s">
        <v>19</v>
      </c>
      <c r="C6" s="1045"/>
      <c r="D6" s="1045"/>
      <c r="E6" s="1045"/>
      <c r="F6" s="1045"/>
      <c r="G6" s="1045"/>
      <c r="H6" s="1045"/>
      <c r="I6" s="1045"/>
    </row>
    <row r="7" spans="1:9" ht="17.399999999999999">
      <c r="B7" s="1045" t="s">
        <v>20</v>
      </c>
      <c r="C7" s="1045"/>
      <c r="D7" s="1045"/>
      <c r="E7" s="1045"/>
      <c r="F7" s="1045"/>
      <c r="G7" s="1045"/>
      <c r="H7" s="1045"/>
      <c r="I7" s="1045"/>
    </row>
    <row r="8" spans="1:9" ht="17.399999999999999">
      <c r="B8" s="1046" t="s">
        <v>1846</v>
      </c>
      <c r="C8" s="1046"/>
      <c r="D8" s="1046"/>
      <c r="E8" s="1046"/>
      <c r="F8" s="1046"/>
      <c r="G8" s="1046"/>
      <c r="H8" s="1046"/>
      <c r="I8" s="1046"/>
    </row>
    <row r="9" spans="1:9" customFormat="1"/>
    <row r="10" spans="1:9" ht="14.4">
      <c r="A10" s="260"/>
      <c r="B10" s="260"/>
      <c r="C10" s="260" t="s">
        <v>65</v>
      </c>
      <c r="D10" s="260"/>
      <c r="E10" s="7"/>
      <c r="F10" s="7"/>
      <c r="G10" s="7"/>
      <c r="H10" s="7"/>
      <c r="I10" s="7"/>
    </row>
    <row r="11" spans="1:9" ht="14.4">
      <c r="A11" s="258" t="s">
        <v>1771</v>
      </c>
      <c r="B11" s="258" t="s">
        <v>1772</v>
      </c>
      <c r="C11" s="258"/>
      <c r="D11" s="258"/>
      <c r="E11" s="259"/>
      <c r="F11" s="259"/>
      <c r="G11" s="259"/>
      <c r="H11" s="259"/>
      <c r="I11" s="259"/>
    </row>
    <row r="12" spans="1:9" ht="14.4">
      <c r="A12" s="260" t="s">
        <v>1753</v>
      </c>
      <c r="B12" s="261" t="s">
        <v>293</v>
      </c>
      <c r="C12" s="261"/>
      <c r="D12" s="261"/>
      <c r="E12" s="188"/>
      <c r="F12" s="188"/>
      <c r="G12" s="188"/>
      <c r="H12" s="188"/>
      <c r="I12" s="188"/>
    </row>
    <row r="13" spans="1:9" ht="14.4">
      <c r="A13" s="260" t="s">
        <v>1754</v>
      </c>
      <c r="B13" s="261" t="s">
        <v>294</v>
      </c>
      <c r="C13" s="261"/>
      <c r="D13" s="261"/>
      <c r="E13" s="188"/>
      <c r="F13" s="188"/>
      <c r="G13" s="188"/>
      <c r="H13" s="188"/>
      <c r="I13" s="188"/>
    </row>
    <row r="14" spans="1:9" ht="14.4">
      <c r="A14" s="260" t="s">
        <v>1755</v>
      </c>
      <c r="B14" s="261" t="s">
        <v>295</v>
      </c>
      <c r="C14" s="261"/>
      <c r="D14" s="261"/>
      <c r="E14" s="188"/>
      <c r="F14" s="188"/>
      <c r="G14" s="188"/>
      <c r="H14" s="188"/>
      <c r="I14" s="188"/>
    </row>
    <row r="15" spans="1:9" ht="14.4">
      <c r="A15" s="260" t="s">
        <v>1756</v>
      </c>
      <c r="B15" s="261" t="s">
        <v>296</v>
      </c>
      <c r="C15" s="261"/>
      <c r="D15" s="261"/>
      <c r="E15" s="188"/>
      <c r="F15" s="188"/>
      <c r="G15" s="188"/>
      <c r="H15" s="188"/>
      <c r="I15" s="188"/>
    </row>
    <row r="16" spans="1:9" ht="14.4">
      <c r="A16" s="260" t="s">
        <v>1757</v>
      </c>
      <c r="B16" s="261" t="s">
        <v>194</v>
      </c>
      <c r="C16" s="261"/>
      <c r="D16" s="261"/>
      <c r="E16" s="188"/>
      <c r="F16" s="188"/>
      <c r="G16" s="188"/>
      <c r="H16" s="188"/>
      <c r="I16" s="188"/>
    </row>
    <row r="17" spans="1:9" ht="15.75" customHeight="1">
      <c r="A17" s="260" t="s">
        <v>1758</v>
      </c>
      <c r="B17" s="261" t="s">
        <v>201</v>
      </c>
      <c r="C17" s="261"/>
      <c r="D17" s="261"/>
      <c r="E17" s="188"/>
      <c r="F17" s="188"/>
      <c r="G17" s="188"/>
      <c r="H17" s="188"/>
      <c r="I17" s="188"/>
    </row>
    <row r="18" spans="1:9" ht="15.75" customHeight="1">
      <c r="A18" s="260" t="s">
        <v>1759</v>
      </c>
      <c r="B18" s="261" t="s">
        <v>202</v>
      </c>
      <c r="C18" s="261"/>
      <c r="D18" s="261"/>
      <c r="E18" s="188"/>
      <c r="F18" s="188"/>
      <c r="G18" s="188"/>
      <c r="H18" s="188"/>
      <c r="I18" s="188"/>
    </row>
    <row r="19" spans="1:9" ht="14.4">
      <c r="A19" s="260" t="s">
        <v>89</v>
      </c>
      <c r="B19" s="261" t="s">
        <v>279</v>
      </c>
      <c r="C19" s="261"/>
      <c r="D19" s="261"/>
      <c r="E19" s="188"/>
      <c r="F19" s="188"/>
      <c r="G19" s="188"/>
      <c r="H19" s="188"/>
      <c r="I19" s="188"/>
    </row>
    <row r="20" spans="1:9" ht="14.4">
      <c r="A20" s="260" t="s">
        <v>1760</v>
      </c>
      <c r="B20" s="261" t="s">
        <v>210</v>
      </c>
      <c r="C20" s="261"/>
      <c r="D20" s="261"/>
      <c r="E20" s="188"/>
      <c r="F20" s="188"/>
      <c r="G20" s="188"/>
      <c r="H20" s="188"/>
      <c r="I20" s="188"/>
    </row>
    <row r="21" spans="1:9" ht="14.4">
      <c r="A21" s="260" t="s">
        <v>1761</v>
      </c>
      <c r="B21" s="276" t="s">
        <v>1749</v>
      </c>
      <c r="C21" s="262"/>
      <c r="D21" s="262"/>
      <c r="E21" s="263"/>
      <c r="F21" s="263"/>
      <c r="G21" s="263"/>
      <c r="H21" s="188"/>
      <c r="I21" s="188"/>
    </row>
    <row r="22" spans="1:9" ht="14.4">
      <c r="A22" s="260" t="s">
        <v>1762</v>
      </c>
      <c r="B22" s="261" t="s">
        <v>1854</v>
      </c>
      <c r="C22" s="257"/>
      <c r="D22" s="257"/>
      <c r="E22" s="257"/>
      <c r="F22" s="257"/>
      <c r="G22" s="257"/>
      <c r="H22" s="257"/>
      <c r="I22" s="257"/>
    </row>
    <row r="23" spans="1:9" ht="14.4">
      <c r="A23" s="260" t="s">
        <v>1763</v>
      </c>
      <c r="B23" s="264" t="s">
        <v>212</v>
      </c>
      <c r="C23" s="261"/>
      <c r="D23" s="261"/>
      <c r="E23" s="188"/>
      <c r="F23" s="188"/>
      <c r="G23" s="188"/>
      <c r="H23" s="188"/>
      <c r="I23" s="188"/>
    </row>
    <row r="24" spans="1:9" ht="14.4">
      <c r="A24" s="260" t="s">
        <v>1764</v>
      </c>
      <c r="B24" s="264" t="s">
        <v>1732</v>
      </c>
      <c r="C24" s="261"/>
      <c r="D24" s="261"/>
      <c r="E24" s="188"/>
      <c r="F24" s="188"/>
      <c r="G24" s="188"/>
      <c r="H24" s="188"/>
      <c r="I24" s="188"/>
    </row>
    <row r="25" spans="1:9" ht="14.4">
      <c r="A25" s="260" t="s">
        <v>1765</v>
      </c>
      <c r="B25" s="261" t="s">
        <v>126</v>
      </c>
      <c r="C25" s="261"/>
      <c r="D25" s="261"/>
      <c r="E25" s="188"/>
      <c r="F25" s="188"/>
      <c r="G25" s="188"/>
      <c r="H25" s="188"/>
      <c r="I25" s="188"/>
    </row>
    <row r="26" spans="1:9" ht="14.4">
      <c r="A26" s="260" t="s">
        <v>1766</v>
      </c>
      <c r="B26" s="276" t="s">
        <v>266</v>
      </c>
      <c r="C26" s="276"/>
      <c r="D26" s="276"/>
      <c r="E26" s="277"/>
      <c r="F26" s="277"/>
      <c r="G26" s="277"/>
      <c r="H26" s="188"/>
      <c r="I26" s="188"/>
    </row>
    <row r="27" spans="1:9" ht="14.4">
      <c r="A27" s="260" t="s">
        <v>1767</v>
      </c>
      <c r="B27" s="261" t="s">
        <v>274</v>
      </c>
      <c r="C27" s="261"/>
      <c r="D27" s="261"/>
      <c r="E27" s="188"/>
      <c r="F27" s="188"/>
      <c r="G27" s="188"/>
      <c r="H27" s="188"/>
      <c r="I27" s="188"/>
    </row>
    <row r="28" spans="1:9" ht="14.4">
      <c r="A28" s="260" t="s">
        <v>1768</v>
      </c>
      <c r="B28" s="261" t="s">
        <v>276</v>
      </c>
      <c r="C28" s="261"/>
      <c r="D28" s="261"/>
      <c r="E28" s="188"/>
      <c r="F28" s="188"/>
      <c r="G28" s="188"/>
      <c r="H28" s="188"/>
      <c r="I28" s="188"/>
    </row>
    <row r="29" spans="1:9" ht="14.4">
      <c r="A29" s="260" t="s">
        <v>1769</v>
      </c>
      <c r="B29" s="261" t="s">
        <v>277</v>
      </c>
      <c r="C29" s="261"/>
      <c r="D29" s="261"/>
      <c r="E29" s="188"/>
      <c r="F29" s="188"/>
      <c r="G29" s="188"/>
      <c r="H29" s="188"/>
      <c r="I29" s="188"/>
    </row>
    <row r="30" spans="1:9" ht="14.4">
      <c r="A30" s="260" t="s">
        <v>1770</v>
      </c>
      <c r="B30" s="261" t="s">
        <v>278</v>
      </c>
      <c r="C30" s="261"/>
      <c r="D30" s="261"/>
      <c r="E30" s="188"/>
      <c r="F30" s="188"/>
      <c r="G30" s="188"/>
      <c r="H30" s="188"/>
      <c r="I30" s="188"/>
    </row>
  </sheetData>
  <mergeCells count="5">
    <mergeCell ref="C2:I2"/>
    <mergeCell ref="C3:I3"/>
    <mergeCell ref="B6:I6"/>
    <mergeCell ref="B7:I7"/>
    <mergeCell ref="B8:I8"/>
  </mergeCells>
  <phoneticPr fontId="1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12"/>
  <sheetViews>
    <sheetView view="pageBreakPreview" zoomScaleNormal="100" zoomScaleSheetLayoutView="100" workbookViewId="0">
      <selection activeCell="E8" sqref="E8:F12"/>
    </sheetView>
  </sheetViews>
  <sheetFormatPr defaultColWidth="9.109375" defaultRowHeight="13.2"/>
  <cols>
    <col min="1" max="1" width="22.33203125" style="6" customWidth="1"/>
    <col min="2" max="2" width="7.5546875" style="6" customWidth="1"/>
    <col min="3" max="3" width="11.44140625" style="6" customWidth="1"/>
    <col min="4" max="4" width="12.5546875" style="6" customWidth="1"/>
    <col min="5" max="5" width="10.6640625" style="6" customWidth="1"/>
    <col min="6" max="6" width="13" style="6" customWidth="1"/>
    <col min="7" max="16384" width="9.109375" style="6"/>
  </cols>
  <sheetData>
    <row r="1" spans="1:6">
      <c r="A1" s="144"/>
      <c r="B1" s="145" t="s">
        <v>169</v>
      </c>
      <c r="C1" s="136" t="str">
        <f>Kadar.ode.!C1</f>
        <v>Унети назив здравствене установе</v>
      </c>
      <c r="D1" s="140"/>
      <c r="E1" s="140"/>
      <c r="F1" s="142"/>
    </row>
    <row r="2" spans="1:6">
      <c r="A2" s="144"/>
      <c r="B2" s="145" t="s">
        <v>170</v>
      </c>
      <c r="C2" s="136" t="str">
        <f>Kadar.ode.!C2</f>
        <v>Унети матични број здравствене установе</v>
      </c>
      <c r="D2" s="140"/>
      <c r="E2" s="140"/>
      <c r="F2" s="142"/>
    </row>
    <row r="3" spans="1:6">
      <c r="A3" s="144"/>
      <c r="B3" s="145"/>
      <c r="C3" s="136"/>
      <c r="D3" s="140"/>
      <c r="E3" s="140"/>
      <c r="F3" s="142"/>
    </row>
    <row r="4" spans="1:6" ht="13.8">
      <c r="A4" s="144"/>
      <c r="B4" s="145" t="s">
        <v>1781</v>
      </c>
      <c r="C4" s="137" t="s">
        <v>210</v>
      </c>
      <c r="D4" s="141"/>
      <c r="E4" s="141"/>
      <c r="F4" s="143"/>
    </row>
    <row r="6" spans="1:6" ht="27.75" customHeight="1">
      <c r="A6" s="1092" t="s">
        <v>207</v>
      </c>
      <c r="B6" s="1093"/>
      <c r="C6" s="1092" t="s">
        <v>208</v>
      </c>
      <c r="D6" s="1093"/>
      <c r="E6" s="1092" t="s">
        <v>209</v>
      </c>
      <c r="F6" s="1093"/>
    </row>
    <row r="7" spans="1:6" s="2" customFormat="1" ht="34.5" customHeight="1">
      <c r="A7" s="97" t="s">
        <v>205</v>
      </c>
      <c r="B7" s="149" t="s">
        <v>206</v>
      </c>
      <c r="C7" s="310" t="s">
        <v>1831</v>
      </c>
      <c r="D7" s="310" t="s">
        <v>1832</v>
      </c>
      <c r="E7" s="310" t="s">
        <v>1831</v>
      </c>
      <c r="F7" s="310" t="s">
        <v>1832</v>
      </c>
    </row>
    <row r="8" spans="1:6" s="2" customFormat="1" ht="15" customHeight="1">
      <c r="A8" s="150" t="s">
        <v>2</v>
      </c>
      <c r="B8" s="97">
        <f>+B9+B10+B11+B12</f>
        <v>52</v>
      </c>
      <c r="C8" s="97">
        <v>1557</v>
      </c>
      <c r="D8" s="97">
        <v>1557</v>
      </c>
      <c r="E8" s="97">
        <f>+E9+E10+E11+E12</f>
        <v>5642</v>
      </c>
      <c r="F8" s="97">
        <f>+F9+F10+F11+F12</f>
        <v>5642</v>
      </c>
    </row>
    <row r="9" spans="1:6" s="2" customFormat="1">
      <c r="A9" s="205" t="s">
        <v>92</v>
      </c>
      <c r="B9" s="97">
        <v>7</v>
      </c>
      <c r="C9" s="97">
        <v>87</v>
      </c>
      <c r="D9" s="97">
        <v>87</v>
      </c>
      <c r="E9" s="97">
        <v>208</v>
      </c>
      <c r="F9" s="97">
        <v>208</v>
      </c>
    </row>
    <row r="10" spans="1:6" s="2" customFormat="1">
      <c r="A10" s="205" t="s">
        <v>93</v>
      </c>
      <c r="B10" s="97">
        <v>45</v>
      </c>
      <c r="C10" s="97">
        <v>1541</v>
      </c>
      <c r="D10" s="97">
        <v>1541</v>
      </c>
      <c r="E10" s="97">
        <v>5434</v>
      </c>
      <c r="F10" s="97">
        <v>5434</v>
      </c>
    </row>
    <row r="11" spans="1:6" s="2" customFormat="1">
      <c r="A11" s="151" t="s">
        <v>94</v>
      </c>
      <c r="B11" s="97">
        <v>0</v>
      </c>
      <c r="C11" s="97">
        <v>0</v>
      </c>
      <c r="D11" s="97">
        <v>0</v>
      </c>
      <c r="E11" s="97">
        <v>0</v>
      </c>
      <c r="F11" s="97">
        <v>0</v>
      </c>
    </row>
    <row r="12" spans="1:6" s="2" customFormat="1">
      <c r="A12" s="206" t="s">
        <v>95</v>
      </c>
      <c r="B12" s="97">
        <v>0</v>
      </c>
      <c r="C12" s="97">
        <v>0</v>
      </c>
      <c r="D12" s="97">
        <v>0</v>
      </c>
      <c r="E12" s="97">
        <v>0</v>
      </c>
      <c r="F12" s="97">
        <v>0</v>
      </c>
    </row>
  </sheetData>
  <mergeCells count="3">
    <mergeCell ref="A6:B6"/>
    <mergeCell ref="C6:D6"/>
    <mergeCell ref="E6:F6"/>
  </mergeCells>
  <phoneticPr fontId="12" type="noConversion"/>
  <pageMargins left="0.75" right="0.75" top="1" bottom="1" header="0.5" footer="0.5"/>
  <pageSetup paperSize="9" orientation="landscape" verticalDpi="1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01"/>
  <sheetViews>
    <sheetView topLeftCell="B3571" zoomScaleNormal="100" zoomScaleSheetLayoutView="100" workbookViewId="0">
      <selection activeCell="C146" sqref="B146:F156"/>
    </sheetView>
  </sheetViews>
  <sheetFormatPr defaultColWidth="9.109375" defaultRowHeight="13.2"/>
  <cols>
    <col min="1" max="1" width="58.6640625" style="265" customWidth="1"/>
    <col min="2" max="2" width="11.44140625" style="265" customWidth="1"/>
    <col min="3" max="3" width="15" style="332" customWidth="1"/>
    <col min="4" max="4" width="96.5546875" style="265" customWidth="1"/>
    <col min="5" max="5" width="11.5546875" style="265" customWidth="1"/>
    <col min="6" max="6" width="11.44140625" style="265" customWidth="1"/>
    <col min="7" max="7" width="12.109375" style="265" customWidth="1"/>
    <col min="8" max="8" width="11.6640625" style="265" customWidth="1"/>
    <col min="9" max="9" width="11.33203125" style="265" customWidth="1"/>
    <col min="10" max="10" width="12.109375" style="265" customWidth="1"/>
    <col min="11" max="11" width="28.6640625" style="265" customWidth="1"/>
    <col min="12" max="16384" width="9.109375" style="265"/>
  </cols>
  <sheetData>
    <row r="1" spans="1:11">
      <c r="A1" s="273"/>
      <c r="B1" s="274" t="s">
        <v>169</v>
      </c>
      <c r="C1" s="340" t="str">
        <f>Kadar.ode.!C1</f>
        <v>Унети назив здравствене установе</v>
      </c>
      <c r="D1" s="269"/>
      <c r="E1" s="269"/>
      <c r="F1" s="269"/>
      <c r="G1" s="271"/>
    </row>
    <row r="2" spans="1:11">
      <c r="A2" s="273"/>
      <c r="B2" s="274" t="s">
        <v>170</v>
      </c>
      <c r="C2" s="340" t="str">
        <f>Kadar.ode.!C2</f>
        <v>Унети матични број здравствене установе</v>
      </c>
      <c r="D2" s="269"/>
      <c r="E2" s="269"/>
      <c r="F2" s="269"/>
      <c r="G2" s="271"/>
    </row>
    <row r="3" spans="1:11">
      <c r="A3" s="273"/>
      <c r="B3" s="274"/>
      <c r="C3" s="340"/>
      <c r="D3" s="269"/>
      <c r="E3" s="269"/>
      <c r="F3" s="269"/>
      <c r="G3" s="374"/>
    </row>
    <row r="4" spans="1:11" s="6" customFormat="1" ht="13.8">
      <c r="A4" s="273"/>
      <c r="B4" s="274" t="s">
        <v>1850</v>
      </c>
      <c r="C4" s="268" t="s">
        <v>1749</v>
      </c>
      <c r="D4" s="270"/>
      <c r="E4" s="270"/>
      <c r="F4" s="272"/>
    </row>
    <row r="5" spans="1:11">
      <c r="C5" s="327"/>
      <c r="D5" s="318"/>
      <c r="E5" s="322"/>
      <c r="F5" s="322"/>
      <c r="G5" s="322"/>
      <c r="H5" s="322"/>
      <c r="I5" s="322"/>
    </row>
    <row r="6" spans="1:11" ht="39.6">
      <c r="A6" s="324" t="s">
        <v>211</v>
      </c>
      <c r="B6" s="315" t="s">
        <v>1815</v>
      </c>
      <c r="C6" s="328" t="s">
        <v>53</v>
      </c>
      <c r="D6" s="314" t="s">
        <v>213</v>
      </c>
      <c r="E6" s="317" t="s">
        <v>1833</v>
      </c>
      <c r="F6" s="317" t="s">
        <v>1834</v>
      </c>
      <c r="G6" s="317" t="s">
        <v>1835</v>
      </c>
      <c r="H6" s="317" t="s">
        <v>1836</v>
      </c>
      <c r="I6" s="316" t="s">
        <v>1837</v>
      </c>
      <c r="J6" s="316" t="s">
        <v>1838</v>
      </c>
      <c r="K6" s="373" t="s">
        <v>1829</v>
      </c>
    </row>
    <row r="7" spans="1:11">
      <c r="A7" s="319"/>
      <c r="C7" s="329"/>
      <c r="D7" s="323"/>
      <c r="E7" s="325"/>
      <c r="F7" s="325"/>
      <c r="G7" s="325"/>
      <c r="H7" s="325"/>
      <c r="I7" s="325"/>
      <c r="J7" s="325"/>
    </row>
    <row r="8" spans="1:11" ht="13.8">
      <c r="B8" s="321" t="s">
        <v>1752</v>
      </c>
      <c r="C8" s="330"/>
      <c r="D8" s="321"/>
      <c r="E8" s="321"/>
      <c r="F8" s="321"/>
      <c r="G8" s="321"/>
      <c r="H8" s="321"/>
      <c r="I8" s="321"/>
      <c r="J8" s="321"/>
    </row>
    <row r="9" spans="1:11" s="86" customFormat="1">
      <c r="B9" s="341" t="s">
        <v>215</v>
      </c>
      <c r="C9" s="345"/>
      <c r="E9" s="256">
        <f>E40+E48+E56+E64+E72+E78+E86+E90+E96+E112+E120+E127+E133+E141+E150+E158+E164+E170+E177+E183</f>
        <v>7</v>
      </c>
      <c r="F9" s="256"/>
      <c r="G9" s="256"/>
      <c r="H9" s="256"/>
      <c r="I9" s="256"/>
      <c r="J9" s="256"/>
    </row>
    <row r="10" spans="1:11">
      <c r="C10" s="331"/>
      <c r="D10" s="99"/>
      <c r="E10" s="818">
        <f>E41+E49+E57+E65+E73+E79+E87+E91+E97+E113+E121+E128+E134+E142+E151+E159+E165+E171+E178+E184</f>
        <v>285593</v>
      </c>
      <c r="F10" s="818">
        <f>F41+F49+F57+F65+F73+F79+F87+F91+F97+F113+F121+F128+F134+F142+F151+F159+F165+F171+F178+F184</f>
        <v>285593</v>
      </c>
      <c r="G10" s="818">
        <f t="shared" ref="G10:H10" si="0">G41+G49+G57+G65+G73+G79+G87+G91+G97+G113+G121+G128+G134+G142+G151+G159+G165+G171+G178+G184</f>
        <v>23129</v>
      </c>
      <c r="H10" s="818">
        <f t="shared" si="0"/>
        <v>23141</v>
      </c>
      <c r="I10" s="818">
        <f>SUM(E10,G10)</f>
        <v>308722</v>
      </c>
      <c r="J10" s="818">
        <f>SUM(F10,H10)</f>
        <v>308734</v>
      </c>
    </row>
    <row r="11" spans="1:11">
      <c r="A11" s="87">
        <f>E10+I191+I2715+I3154+I3594+28916+45342</f>
        <v>5326616</v>
      </c>
      <c r="C11" s="331"/>
      <c r="D11" s="99"/>
      <c r="E11" s="267"/>
      <c r="F11" s="267"/>
      <c r="G11" s="267"/>
      <c r="H11" s="267"/>
      <c r="I11" s="267">
        <f t="shared" ref="I11:I15" si="1">SUM(E11,G11)</f>
        <v>0</v>
      </c>
      <c r="J11" s="267">
        <f t="shared" ref="J11:J15" si="2">SUM(F11,H11)</f>
        <v>0</v>
      </c>
    </row>
    <row r="12" spans="1:11">
      <c r="A12" s="265">
        <f>H48+H56+H64+H72+H78+H86+H90+H96+H103</f>
        <v>14748</v>
      </c>
      <c r="B12" s="265">
        <f>G48+G56+G64+G72+G78+G86+G90+G103+G120+G127+G133+G141+G158+G164+G170+G183</f>
        <v>21333</v>
      </c>
      <c r="C12" s="331"/>
      <c r="D12" s="99"/>
      <c r="E12" s="267"/>
      <c r="F12" s="267"/>
      <c r="G12" s="267"/>
      <c r="H12" s="267"/>
      <c r="I12" s="267">
        <f t="shared" si="1"/>
        <v>0</v>
      </c>
      <c r="J12" s="267">
        <f t="shared" si="2"/>
        <v>0</v>
      </c>
    </row>
    <row r="13" spans="1:11">
      <c r="A13" s="265">
        <f>J191+J2715+J3154+J3594+28093+45342+F10</f>
        <v>5325655</v>
      </c>
      <c r="C13" s="331"/>
      <c r="D13" s="99"/>
      <c r="E13" s="267"/>
      <c r="F13" s="267"/>
      <c r="G13" s="267"/>
      <c r="H13" s="267"/>
      <c r="I13" s="267">
        <f t="shared" si="1"/>
        <v>0</v>
      </c>
      <c r="J13" s="267">
        <f t="shared" si="2"/>
        <v>0</v>
      </c>
    </row>
    <row r="14" spans="1:11">
      <c r="C14" s="331"/>
      <c r="D14" s="99"/>
      <c r="E14" s="267"/>
      <c r="F14" s="267"/>
      <c r="G14" s="267"/>
      <c r="H14" s="267"/>
      <c r="I14" s="267">
        <f t="shared" si="1"/>
        <v>0</v>
      </c>
      <c r="J14" s="267">
        <f t="shared" si="2"/>
        <v>0</v>
      </c>
    </row>
    <row r="15" spans="1:11" s="266" customFormat="1">
      <c r="C15" s="331"/>
      <c r="D15" s="99"/>
      <c r="E15" s="267"/>
      <c r="F15" s="267"/>
      <c r="G15" s="267"/>
      <c r="H15" s="267"/>
      <c r="I15" s="267">
        <f t="shared" si="1"/>
        <v>0</v>
      </c>
      <c r="J15" s="267">
        <f t="shared" si="2"/>
        <v>0</v>
      </c>
    </row>
    <row r="16" spans="1:11" s="86" customFormat="1">
      <c r="A16" s="377" t="s">
        <v>1864</v>
      </c>
      <c r="B16" s="1095"/>
      <c r="C16" s="1095"/>
      <c r="E16" s="256">
        <f>SUM(E17:E30)</f>
        <v>284331</v>
      </c>
      <c r="F16" s="256">
        <f t="shared" ref="F16" si="3">SUM(F17:F30)</f>
        <v>284331</v>
      </c>
      <c r="G16" s="256">
        <f>SUM(G17:G31)</f>
        <v>23129</v>
      </c>
      <c r="H16" s="256">
        <f>SUM(H17:H31)</f>
        <v>23141</v>
      </c>
      <c r="I16" s="256">
        <f t="shared" ref="I16" si="4">SUM(E16,G16)</f>
        <v>307460</v>
      </c>
      <c r="J16" s="256">
        <f t="shared" ref="J16" si="5">SUM(F16,H16)</f>
        <v>307472</v>
      </c>
    </row>
    <row r="17" spans="1:10" s="86" customFormat="1">
      <c r="A17" s="378" t="s">
        <v>1866</v>
      </c>
      <c r="B17" s="351" t="s">
        <v>1865</v>
      </c>
      <c r="C17" s="344"/>
      <c r="D17" s="378"/>
      <c r="E17" s="611">
        <f t="shared" ref="E17" si="6">E33+E105+E135+E143+E152+E160+E172</f>
        <v>130097</v>
      </c>
      <c r="F17" s="611">
        <f t="shared" ref="F17:H18" si="7">F33+F105+F135+F143+F152+F160+F172</f>
        <v>130097</v>
      </c>
      <c r="G17" s="611">
        <f t="shared" ref="G17" si="8">G33+G105+G135+G143+G152+G160+G172</f>
        <v>0</v>
      </c>
      <c r="H17" s="611">
        <f t="shared" si="7"/>
        <v>0</v>
      </c>
      <c r="I17" s="612">
        <f>SUM(E17,G17)</f>
        <v>130097</v>
      </c>
      <c r="J17" s="612">
        <f>SUM(F17,H17)</f>
        <v>130097</v>
      </c>
    </row>
    <row r="18" spans="1:10" s="86" customFormat="1">
      <c r="A18" s="378" t="s">
        <v>1868</v>
      </c>
      <c r="B18" s="351" t="s">
        <v>1867</v>
      </c>
      <c r="C18" s="344"/>
      <c r="D18" s="378"/>
      <c r="E18" s="611">
        <f t="shared" ref="E18" si="9">E34+E106+E136+E144+E153+E161+E173</f>
        <v>67093</v>
      </c>
      <c r="F18" s="611">
        <f t="shared" si="7"/>
        <v>67093</v>
      </c>
      <c r="G18" s="611">
        <f t="shared" ref="G18" si="10">G34+G106+G136+G144+G153+G161+G173</f>
        <v>0</v>
      </c>
      <c r="H18" s="611">
        <f t="shared" si="7"/>
        <v>0</v>
      </c>
      <c r="I18" s="612">
        <f t="shared" ref="I18:I22" si="11">SUM(E18,G18)</f>
        <v>67093</v>
      </c>
      <c r="J18" s="612">
        <f t="shared" ref="J18:J22" si="12">SUM(F18,H18)</f>
        <v>67093</v>
      </c>
    </row>
    <row r="19" spans="1:10" s="86" customFormat="1">
      <c r="A19" s="378" t="s">
        <v>1870</v>
      </c>
      <c r="B19" s="351" t="s">
        <v>1869</v>
      </c>
      <c r="C19" s="344"/>
      <c r="D19" s="378"/>
      <c r="E19" s="611">
        <f t="shared" ref="E19" si="13">E35+E107+E137+E145+E174</f>
        <v>4025</v>
      </c>
      <c r="F19" s="611">
        <f t="shared" ref="F19:H20" si="14">F35+F107+F137+F145+F174</f>
        <v>4025</v>
      </c>
      <c r="G19" s="611">
        <f t="shared" ref="G19" si="15">G35+G107+G137+G145+G174</f>
        <v>0</v>
      </c>
      <c r="H19" s="611">
        <f t="shared" si="14"/>
        <v>0</v>
      </c>
      <c r="I19" s="612">
        <f t="shared" si="11"/>
        <v>4025</v>
      </c>
      <c r="J19" s="612">
        <f t="shared" si="12"/>
        <v>4025</v>
      </c>
    </row>
    <row r="20" spans="1:10" s="86" customFormat="1">
      <c r="A20" s="378" t="s">
        <v>1872</v>
      </c>
      <c r="B20" s="351" t="s">
        <v>1871</v>
      </c>
      <c r="C20" s="344"/>
      <c r="D20" s="378"/>
      <c r="E20" s="611">
        <f t="shared" ref="E20" si="16">E36+E108+E138+E146+E175</f>
        <v>4539</v>
      </c>
      <c r="F20" s="611">
        <f t="shared" si="14"/>
        <v>4539</v>
      </c>
      <c r="G20" s="611">
        <f t="shared" ref="G20" si="17">G36+G108+G138+G146+G175</f>
        <v>0</v>
      </c>
      <c r="H20" s="611">
        <f t="shared" si="14"/>
        <v>0</v>
      </c>
      <c r="I20" s="612">
        <f t="shared" si="11"/>
        <v>4539</v>
      </c>
      <c r="J20" s="612">
        <f t="shared" si="12"/>
        <v>4539</v>
      </c>
    </row>
    <row r="21" spans="1:10" s="86" customFormat="1">
      <c r="A21" s="378" t="s">
        <v>1874</v>
      </c>
      <c r="B21" s="351" t="s">
        <v>1873</v>
      </c>
      <c r="C21" s="344"/>
      <c r="D21" s="378"/>
      <c r="E21" s="611">
        <f>E37+E109+E139+E147+E154+E162+E176+E179</f>
        <v>34188</v>
      </c>
      <c r="F21" s="611">
        <f>F37+F109+F139+F147+F154+F162+F176+F179</f>
        <v>34188</v>
      </c>
      <c r="G21" s="611">
        <f t="shared" ref="G21" si="18">G37+G118+G139+G147+G154+G162+G176+G179</f>
        <v>0</v>
      </c>
      <c r="H21" s="611">
        <f t="shared" ref="H21:H22" si="19">H37+H118+H139+H147+H154+H162+H176+H179</f>
        <v>0</v>
      </c>
      <c r="I21" s="612">
        <f t="shared" si="11"/>
        <v>34188</v>
      </c>
      <c r="J21" s="612">
        <f t="shared" si="12"/>
        <v>34188</v>
      </c>
    </row>
    <row r="22" spans="1:10" s="86" customFormat="1">
      <c r="A22" s="378" t="s">
        <v>1876</v>
      </c>
      <c r="B22" s="996" t="s">
        <v>1875</v>
      </c>
      <c r="C22" s="997"/>
      <c r="D22" s="998"/>
      <c r="E22" s="999">
        <f>E38+E110+E140+E148+E155+E163+E177+E180</f>
        <v>23775</v>
      </c>
      <c r="F22" s="999">
        <f>F38+F110+F140+F148+F155+F163+F177+F180</f>
        <v>23775</v>
      </c>
      <c r="G22" s="999">
        <f t="shared" ref="G22" si="20">G38+G119+G140+G148+G155+G163+G177+G180</f>
        <v>0</v>
      </c>
      <c r="H22" s="999">
        <f t="shared" si="19"/>
        <v>0</v>
      </c>
      <c r="I22" s="1000">
        <f t="shared" si="11"/>
        <v>23775</v>
      </c>
      <c r="J22" s="1000">
        <f t="shared" si="12"/>
        <v>23775</v>
      </c>
    </row>
    <row r="23" spans="1:10" s="993" customFormat="1">
      <c r="A23" s="992" t="s">
        <v>6099</v>
      </c>
      <c r="B23" s="1001" t="s">
        <v>6098</v>
      </c>
      <c r="C23" s="1002"/>
      <c r="D23" s="1003"/>
      <c r="E23" s="1004">
        <f t="shared" ref="E23" si="21">E39+E111+E149+E156</f>
        <v>192</v>
      </c>
      <c r="F23" s="1004">
        <f t="shared" ref="F23:H23" si="22">F39+F111+F149+F156</f>
        <v>192</v>
      </c>
      <c r="G23" s="1004">
        <f t="shared" ref="G23" si="23">G39+G111+G149+G156</f>
        <v>0</v>
      </c>
      <c r="H23" s="1004">
        <f t="shared" si="22"/>
        <v>0</v>
      </c>
      <c r="I23" s="1005">
        <f t="shared" ref="I23:I31" si="24">SUM(E23,G23)</f>
        <v>192</v>
      </c>
      <c r="J23" s="1005">
        <f t="shared" ref="J23:J31" si="25">SUM(F23,H23)</f>
        <v>192</v>
      </c>
    </row>
    <row r="24" spans="1:10" s="993" customFormat="1">
      <c r="A24" s="994" t="s">
        <v>4384</v>
      </c>
      <c r="B24" s="1001" t="s">
        <v>4383</v>
      </c>
      <c r="C24" s="1002"/>
      <c r="D24" s="1006"/>
      <c r="E24" s="1004">
        <v>11752</v>
      </c>
      <c r="F24" s="1004">
        <v>11752</v>
      </c>
      <c r="G24" s="1004"/>
      <c r="H24" s="1004"/>
      <c r="I24" s="1005">
        <f t="shared" si="24"/>
        <v>11752</v>
      </c>
      <c r="J24" s="1005">
        <f t="shared" si="25"/>
        <v>11752</v>
      </c>
    </row>
    <row r="25" spans="1:10" s="993" customFormat="1">
      <c r="A25" s="992" t="s">
        <v>6101</v>
      </c>
      <c r="B25" s="1001" t="s">
        <v>6100</v>
      </c>
      <c r="C25" s="1002"/>
      <c r="D25" s="1003"/>
      <c r="E25" s="1007">
        <v>4074</v>
      </c>
      <c r="F25" s="1007">
        <v>4074</v>
      </c>
      <c r="G25" s="1008"/>
      <c r="H25" s="1008"/>
      <c r="I25" s="1005">
        <f t="shared" si="24"/>
        <v>4074</v>
      </c>
      <c r="J25" s="1005">
        <f t="shared" si="25"/>
        <v>4074</v>
      </c>
    </row>
    <row r="26" spans="1:10" s="993" customFormat="1">
      <c r="A26" s="992" t="s">
        <v>6103</v>
      </c>
      <c r="B26" s="1001" t="s">
        <v>6102</v>
      </c>
      <c r="C26" s="1002"/>
      <c r="D26" s="1003"/>
      <c r="E26" s="1007">
        <v>1</v>
      </c>
      <c r="F26" s="1007">
        <v>1</v>
      </c>
      <c r="G26" s="1008"/>
      <c r="H26" s="1008"/>
      <c r="I26" s="1005">
        <f t="shared" si="24"/>
        <v>1</v>
      </c>
      <c r="J26" s="1005">
        <f t="shared" si="25"/>
        <v>1</v>
      </c>
    </row>
    <row r="27" spans="1:10" s="993" customFormat="1">
      <c r="A27" s="992" t="s">
        <v>6105</v>
      </c>
      <c r="B27" s="1001" t="s">
        <v>6104</v>
      </c>
      <c r="C27" s="1002"/>
      <c r="D27" s="1003"/>
      <c r="E27" s="1007">
        <v>1931</v>
      </c>
      <c r="F27" s="1007">
        <v>1931</v>
      </c>
      <c r="G27" s="1008"/>
      <c r="H27" s="1008"/>
      <c r="I27" s="1005">
        <f t="shared" si="24"/>
        <v>1931</v>
      </c>
      <c r="J27" s="1005">
        <f t="shared" si="25"/>
        <v>1931</v>
      </c>
    </row>
    <row r="28" spans="1:10" s="995" customFormat="1">
      <c r="A28" s="992" t="s">
        <v>6107</v>
      </c>
      <c r="B28" s="1001" t="s">
        <v>6106</v>
      </c>
      <c r="C28" s="1009"/>
      <c r="D28" s="1003"/>
      <c r="E28" s="1007">
        <v>0</v>
      </c>
      <c r="F28" s="1007">
        <v>0</v>
      </c>
      <c r="G28" s="1008"/>
      <c r="H28" s="1008"/>
      <c r="I28" s="1005">
        <f t="shared" si="24"/>
        <v>0</v>
      </c>
      <c r="J28" s="1005">
        <f t="shared" si="25"/>
        <v>0</v>
      </c>
    </row>
    <row r="29" spans="1:10" s="995" customFormat="1">
      <c r="A29" s="992" t="s">
        <v>6110</v>
      </c>
      <c r="B29" s="1001" t="s">
        <v>6109</v>
      </c>
      <c r="C29" s="1009"/>
      <c r="D29" s="1003"/>
      <c r="E29" s="1004">
        <v>1631</v>
      </c>
      <c r="F29" s="1004">
        <v>1631</v>
      </c>
      <c r="G29" s="1008"/>
      <c r="H29" s="1008"/>
      <c r="I29" s="1005">
        <f t="shared" si="24"/>
        <v>1631</v>
      </c>
      <c r="J29" s="1005">
        <f t="shared" si="25"/>
        <v>1631</v>
      </c>
    </row>
    <row r="30" spans="1:10" s="995" customFormat="1">
      <c r="A30" s="992" t="s">
        <v>6112</v>
      </c>
      <c r="B30" s="1001" t="s">
        <v>6111</v>
      </c>
      <c r="C30" s="1009"/>
      <c r="D30" s="1003"/>
      <c r="E30" s="1004">
        <v>1033</v>
      </c>
      <c r="F30" s="1004">
        <v>1033</v>
      </c>
      <c r="G30" s="1008"/>
      <c r="H30" s="1008"/>
      <c r="I30" s="1005">
        <f t="shared" si="24"/>
        <v>1033</v>
      </c>
      <c r="J30" s="1005">
        <f t="shared" si="25"/>
        <v>1033</v>
      </c>
    </row>
    <row r="31" spans="1:10" s="995" customFormat="1">
      <c r="A31" s="992" t="s">
        <v>1877</v>
      </c>
      <c r="B31" s="1009"/>
      <c r="C31" s="1001"/>
      <c r="D31" s="1003"/>
      <c r="E31" s="1007"/>
      <c r="F31" s="1007"/>
      <c r="G31" s="1008">
        <f>G40+G112+G141+G150+G158+G164+G170+G183</f>
        <v>23129</v>
      </c>
      <c r="H31" s="1008">
        <f>H40+H112+H141+H150+H158+H170+H183</f>
        <v>23141</v>
      </c>
      <c r="I31" s="1005">
        <f t="shared" si="24"/>
        <v>23129</v>
      </c>
      <c r="J31" s="1005">
        <f t="shared" si="25"/>
        <v>23141</v>
      </c>
    </row>
    <row r="32" spans="1:10" s="86" customFormat="1">
      <c r="A32" s="86" t="s">
        <v>1878</v>
      </c>
      <c r="B32" s="1096" t="s">
        <v>1878</v>
      </c>
      <c r="C32" s="1096"/>
      <c r="D32" s="1010"/>
      <c r="E32" s="1011">
        <f t="shared" ref="E32" si="26">SUM(E33:E39)</f>
        <v>101607</v>
      </c>
      <c r="F32" s="1011">
        <f t="shared" ref="F32:H32" si="27">SUM(F33:F39)</f>
        <v>101607</v>
      </c>
      <c r="G32" s="1011">
        <f t="shared" ref="G32" si="28">SUM(G33:G39)</f>
        <v>0</v>
      </c>
      <c r="H32" s="1011">
        <f t="shared" si="27"/>
        <v>0</v>
      </c>
      <c r="I32" s="1012"/>
      <c r="J32" s="1012"/>
    </row>
    <row r="33" spans="1:10" s="86" customFormat="1">
      <c r="A33" s="378" t="s">
        <v>1866</v>
      </c>
      <c r="B33" s="996" t="s">
        <v>1865</v>
      </c>
      <c r="C33" s="997"/>
      <c r="D33" s="998"/>
      <c r="E33" s="999">
        <f t="shared" ref="E33" si="29">E42+E50+E58+E66+E74+E80+E88+E92+E98</f>
        <v>49466</v>
      </c>
      <c r="F33" s="999">
        <f t="shared" ref="F33:H34" si="30">F42+F50+F58+F66+F74+F80+F88+F92+F98</f>
        <v>49466</v>
      </c>
      <c r="G33" s="999">
        <f t="shared" ref="G33" si="31">G42+G50+G58+G66+G74+G80+G88+G92+G98</f>
        <v>0</v>
      </c>
      <c r="H33" s="999">
        <f t="shared" si="30"/>
        <v>0</v>
      </c>
      <c r="I33" s="1000">
        <f t="shared" ref="I33:I40" si="32">SUM(E33,G33)</f>
        <v>49466</v>
      </c>
      <c r="J33" s="1000">
        <f t="shared" ref="J33:J40" si="33">SUM(F33,H33)</f>
        <v>49466</v>
      </c>
    </row>
    <row r="34" spans="1:10" s="86" customFormat="1">
      <c r="A34" s="378" t="s">
        <v>1868</v>
      </c>
      <c r="B34" s="996" t="s">
        <v>1867</v>
      </c>
      <c r="C34" s="997"/>
      <c r="D34" s="998"/>
      <c r="E34" s="999">
        <f t="shared" ref="E34" si="34">E43+E51+E59+E67+E75+E81+E89+E93+E99</f>
        <v>29283</v>
      </c>
      <c r="F34" s="999">
        <f t="shared" si="30"/>
        <v>29283</v>
      </c>
      <c r="G34" s="999">
        <f t="shared" ref="G34" si="35">G43+G51+G59+G67+G75+G81+G89+G93+G99</f>
        <v>0</v>
      </c>
      <c r="H34" s="999">
        <f t="shared" si="30"/>
        <v>0</v>
      </c>
      <c r="I34" s="1000">
        <f t="shared" si="32"/>
        <v>29283</v>
      </c>
      <c r="J34" s="1000">
        <f t="shared" si="33"/>
        <v>29283</v>
      </c>
    </row>
    <row r="35" spans="1:10" s="86" customFormat="1">
      <c r="A35" s="378" t="s">
        <v>1870</v>
      </c>
      <c r="B35" s="996" t="s">
        <v>1869</v>
      </c>
      <c r="C35" s="997"/>
      <c r="D35" s="998"/>
      <c r="E35" s="999">
        <f t="shared" ref="E35" si="36">E44+E52+E60+E68+E82</f>
        <v>2207</v>
      </c>
      <c r="F35" s="999">
        <f t="shared" ref="F35:H36" si="37">F44+F52+F60+F68+F82</f>
        <v>2207</v>
      </c>
      <c r="G35" s="999">
        <f t="shared" ref="G35" si="38">G44+G52+G60+G68+G82</f>
        <v>0</v>
      </c>
      <c r="H35" s="999">
        <f t="shared" si="37"/>
        <v>0</v>
      </c>
      <c r="I35" s="1000">
        <f t="shared" si="32"/>
        <v>2207</v>
      </c>
      <c r="J35" s="1000">
        <f t="shared" si="33"/>
        <v>2207</v>
      </c>
    </row>
    <row r="36" spans="1:10" s="86" customFormat="1">
      <c r="A36" s="378" t="s">
        <v>1872</v>
      </c>
      <c r="B36" s="996" t="s">
        <v>1871</v>
      </c>
      <c r="C36" s="997"/>
      <c r="D36" s="998"/>
      <c r="E36" s="999">
        <f t="shared" ref="E36" si="39">E45+E53+E61+E69+E83</f>
        <v>1613</v>
      </c>
      <c r="F36" s="999">
        <f t="shared" si="37"/>
        <v>1613</v>
      </c>
      <c r="G36" s="999">
        <f t="shared" ref="G36" si="40">G45+G53+G61+G69+G83</f>
        <v>0</v>
      </c>
      <c r="H36" s="999">
        <f t="shared" si="37"/>
        <v>0</v>
      </c>
      <c r="I36" s="1000">
        <f t="shared" si="32"/>
        <v>1613</v>
      </c>
      <c r="J36" s="1000">
        <f t="shared" si="33"/>
        <v>1613</v>
      </c>
    </row>
    <row r="37" spans="1:10" s="86" customFormat="1">
      <c r="A37" s="378" t="s">
        <v>1874</v>
      </c>
      <c r="B37" s="996" t="s">
        <v>1873</v>
      </c>
      <c r="C37" s="997"/>
      <c r="D37" s="998"/>
      <c r="E37" s="999">
        <f t="shared" ref="E37" si="41">E46+E54+E62+E70+E76+E84+E94+E100</f>
        <v>10824</v>
      </c>
      <c r="F37" s="999">
        <f t="shared" ref="F37:H38" si="42">F46+F54+F62+F70+F76+F84+F94+F100</f>
        <v>10824</v>
      </c>
      <c r="G37" s="999">
        <f t="shared" ref="G37" si="43">G46+G54+G62+G70+G76+G84+G94+G100</f>
        <v>0</v>
      </c>
      <c r="H37" s="999">
        <f t="shared" si="42"/>
        <v>0</v>
      </c>
      <c r="I37" s="1000">
        <f t="shared" si="32"/>
        <v>10824</v>
      </c>
      <c r="J37" s="1000">
        <f t="shared" si="33"/>
        <v>10824</v>
      </c>
    </row>
    <row r="38" spans="1:10">
      <c r="A38" s="378" t="s">
        <v>1876</v>
      </c>
      <c r="B38" s="996" t="s">
        <v>1875</v>
      </c>
      <c r="C38" s="1013"/>
      <c r="D38" s="998"/>
      <c r="E38" s="999">
        <f t="shared" ref="E38" si="44">E47+E55+E63+E71+E77+E85+E95+E101</f>
        <v>8207</v>
      </c>
      <c r="F38" s="999">
        <f t="shared" si="42"/>
        <v>8207</v>
      </c>
      <c r="G38" s="999">
        <f t="shared" ref="G38" si="45">G47+G55+G63+G71+G77+G85+G95+G101</f>
        <v>0</v>
      </c>
      <c r="H38" s="999">
        <f t="shared" si="42"/>
        <v>0</v>
      </c>
      <c r="I38" s="1000">
        <f t="shared" si="32"/>
        <v>8207</v>
      </c>
      <c r="J38" s="1000">
        <f t="shared" si="33"/>
        <v>8207</v>
      </c>
    </row>
    <row r="39" spans="1:10" s="991" customFormat="1">
      <c r="A39" s="378" t="s">
        <v>6099</v>
      </c>
      <c r="B39" s="996" t="s">
        <v>6098</v>
      </c>
      <c r="C39" s="1013"/>
      <c r="D39" s="998"/>
      <c r="E39" s="999">
        <f>E102</f>
        <v>7</v>
      </c>
      <c r="F39" s="999">
        <f>F102</f>
        <v>7</v>
      </c>
      <c r="G39" s="1014"/>
      <c r="H39" s="1014"/>
      <c r="I39" s="1000">
        <f t="shared" si="32"/>
        <v>7</v>
      </c>
      <c r="J39" s="1000">
        <f t="shared" si="33"/>
        <v>7</v>
      </c>
    </row>
    <row r="40" spans="1:10">
      <c r="A40" s="378" t="s">
        <v>1877</v>
      </c>
      <c r="B40" s="1013"/>
      <c r="C40" s="1015"/>
      <c r="D40" s="998"/>
      <c r="E40" s="999">
        <f t="shared" ref="E40" si="46">E48+E56+E64+E72+E78+E86+E90+E96+E103</f>
        <v>0</v>
      </c>
      <c r="F40" s="999">
        <f t="shared" ref="F40:H40" si="47">F48+F56+F64+F72+F78+F86+F90+F96+F103</f>
        <v>0</v>
      </c>
      <c r="G40" s="999">
        <f>G48+G56+G64+G72+G78+G86+G90+G96+G103</f>
        <v>14740</v>
      </c>
      <c r="H40" s="999">
        <f t="shared" si="47"/>
        <v>14748</v>
      </c>
      <c r="I40" s="1000">
        <f t="shared" si="32"/>
        <v>14740</v>
      </c>
      <c r="J40" s="1000">
        <f t="shared" si="33"/>
        <v>14748</v>
      </c>
    </row>
    <row r="41" spans="1:10" s="86" customFormat="1">
      <c r="A41" s="86" t="s">
        <v>1879</v>
      </c>
      <c r="B41" s="1096" t="s">
        <v>1879</v>
      </c>
      <c r="C41" s="1096"/>
      <c r="D41" s="1010"/>
      <c r="E41" s="1011">
        <f t="shared" ref="E41" si="48">SUM(E42:E48)</f>
        <v>9878</v>
      </c>
      <c r="F41" s="1011">
        <f t="shared" ref="F41:H41" si="49">SUM(F42:F48)</f>
        <v>9878</v>
      </c>
      <c r="G41" s="1011">
        <f t="shared" ref="G41" si="50">SUM(G42:G48)</f>
        <v>3279</v>
      </c>
      <c r="H41" s="1011">
        <f t="shared" si="49"/>
        <v>3280</v>
      </c>
      <c r="I41" s="1012"/>
      <c r="J41" s="1012"/>
    </row>
    <row r="42" spans="1:10" s="86" customFormat="1">
      <c r="B42" s="1016"/>
      <c r="C42" s="996" t="s">
        <v>1865</v>
      </c>
      <c r="D42" s="998" t="s">
        <v>1866</v>
      </c>
      <c r="E42" s="999">
        <v>4332</v>
      </c>
      <c r="F42" s="999">
        <v>4332</v>
      </c>
      <c r="G42" s="1014"/>
      <c r="H42" s="1014"/>
      <c r="I42" s="1000">
        <f>SUM(E42,G42)</f>
        <v>4332</v>
      </c>
      <c r="J42" s="1000">
        <f>SUM(F42,H42)</f>
        <v>4332</v>
      </c>
    </row>
    <row r="43" spans="1:10" s="86" customFormat="1">
      <c r="B43" s="951"/>
      <c r="C43" s="351" t="s">
        <v>1867</v>
      </c>
      <c r="D43" s="378" t="s">
        <v>1868</v>
      </c>
      <c r="E43" s="611">
        <v>1993</v>
      </c>
      <c r="F43" s="611">
        <v>1993</v>
      </c>
      <c r="G43" s="614"/>
      <c r="H43" s="614"/>
      <c r="I43" s="612">
        <f t="shared" ref="I43:I47" si="51">SUM(E43,G43)</f>
        <v>1993</v>
      </c>
      <c r="J43" s="612">
        <f t="shared" ref="J43:J47" si="52">SUM(F43,H43)</f>
        <v>1993</v>
      </c>
    </row>
    <row r="44" spans="1:10" s="86" customFormat="1">
      <c r="B44" s="951"/>
      <c r="C44" s="351" t="s">
        <v>1869</v>
      </c>
      <c r="D44" s="378" t="s">
        <v>1870</v>
      </c>
      <c r="E44" s="611">
        <v>238</v>
      </c>
      <c r="F44" s="611">
        <v>238</v>
      </c>
      <c r="G44" s="614"/>
      <c r="H44" s="614"/>
      <c r="I44" s="612">
        <f t="shared" si="51"/>
        <v>238</v>
      </c>
      <c r="J44" s="612">
        <f t="shared" si="52"/>
        <v>238</v>
      </c>
    </row>
    <row r="45" spans="1:10" s="86" customFormat="1">
      <c r="B45" s="951"/>
      <c r="C45" s="351" t="s">
        <v>1871</v>
      </c>
      <c r="D45" s="378" t="s">
        <v>1872</v>
      </c>
      <c r="E45" s="611">
        <v>112</v>
      </c>
      <c r="F45" s="611">
        <v>112</v>
      </c>
      <c r="G45" s="614"/>
      <c r="H45" s="614"/>
      <c r="I45" s="612">
        <f t="shared" si="51"/>
        <v>112</v>
      </c>
      <c r="J45" s="612">
        <f t="shared" si="52"/>
        <v>112</v>
      </c>
    </row>
    <row r="46" spans="1:10" s="86" customFormat="1">
      <c r="B46" s="951"/>
      <c r="C46" s="351" t="s">
        <v>1873</v>
      </c>
      <c r="D46" s="378" t="s">
        <v>1874</v>
      </c>
      <c r="E46" s="611">
        <v>1965</v>
      </c>
      <c r="F46" s="611">
        <v>1965</v>
      </c>
      <c r="G46" s="614"/>
      <c r="H46" s="614"/>
      <c r="I46" s="612">
        <f t="shared" si="51"/>
        <v>1965</v>
      </c>
      <c r="J46" s="612">
        <f t="shared" si="52"/>
        <v>1965</v>
      </c>
    </row>
    <row r="47" spans="1:10">
      <c r="B47" s="332"/>
      <c r="C47" s="351" t="s">
        <v>1875</v>
      </c>
      <c r="D47" s="378" t="s">
        <v>1876</v>
      </c>
      <c r="E47" s="611">
        <v>1238</v>
      </c>
      <c r="F47" s="611">
        <v>1238</v>
      </c>
      <c r="G47" s="614"/>
      <c r="H47" s="614"/>
      <c r="I47" s="612">
        <f t="shared" si="51"/>
        <v>1238</v>
      </c>
      <c r="J47" s="612">
        <f t="shared" si="52"/>
        <v>1238</v>
      </c>
    </row>
    <row r="48" spans="1:10">
      <c r="B48" s="332"/>
      <c r="C48" s="950"/>
      <c r="D48" s="378" t="s">
        <v>1877</v>
      </c>
      <c r="E48" s="611">
        <v>0</v>
      </c>
      <c r="F48" s="611">
        <v>0</v>
      </c>
      <c r="G48" s="614">
        <v>3279</v>
      </c>
      <c r="H48" s="614">
        <v>3280</v>
      </c>
      <c r="I48" s="612"/>
      <c r="J48" s="612"/>
    </row>
    <row r="49" spans="1:10" s="86" customFormat="1">
      <c r="A49" s="86" t="s">
        <v>1880</v>
      </c>
      <c r="B49" s="1094"/>
      <c r="C49" s="1094"/>
      <c r="E49" s="615">
        <f t="shared" ref="E49" si="53">SUM(E50:E56)</f>
        <v>11668</v>
      </c>
      <c r="F49" s="615">
        <f t="shared" ref="F49:H49" si="54">SUM(F50:F56)</f>
        <v>11668</v>
      </c>
      <c r="G49" s="615">
        <f t="shared" ref="G49" si="55">SUM(G50:G56)</f>
        <v>1257</v>
      </c>
      <c r="H49" s="615">
        <f t="shared" si="54"/>
        <v>1258</v>
      </c>
      <c r="I49" s="616"/>
      <c r="J49" s="616"/>
    </row>
    <row r="50" spans="1:10" s="86" customFormat="1">
      <c r="B50" s="951"/>
      <c r="C50" s="351" t="s">
        <v>1865</v>
      </c>
      <c r="D50" s="378" t="s">
        <v>1866</v>
      </c>
      <c r="E50" s="613">
        <v>7613</v>
      </c>
      <c r="F50" s="613">
        <v>7613</v>
      </c>
      <c r="G50" s="614"/>
      <c r="H50" s="614"/>
      <c r="I50" s="612">
        <f>SUM(E50,G50)</f>
        <v>7613</v>
      </c>
      <c r="J50" s="612">
        <f>SUM(F50,H50)</f>
        <v>7613</v>
      </c>
    </row>
    <row r="51" spans="1:10" s="86" customFormat="1">
      <c r="B51" s="951"/>
      <c r="C51" s="351" t="s">
        <v>1867</v>
      </c>
      <c r="D51" s="378" t="s">
        <v>1868</v>
      </c>
      <c r="E51" s="613">
        <v>2238</v>
      </c>
      <c r="F51" s="613">
        <v>2238</v>
      </c>
      <c r="G51" s="614"/>
      <c r="H51" s="614"/>
      <c r="I51" s="612">
        <f t="shared" ref="I51:I55" si="56">SUM(E51,G51)</f>
        <v>2238</v>
      </c>
      <c r="J51" s="612">
        <f t="shared" ref="J51:J55" si="57">SUM(F51,H51)</f>
        <v>2238</v>
      </c>
    </row>
    <row r="52" spans="1:10" s="86" customFormat="1">
      <c r="B52" s="951"/>
      <c r="C52" s="351" t="s">
        <v>1869</v>
      </c>
      <c r="D52" s="378" t="s">
        <v>1870</v>
      </c>
      <c r="E52" s="613">
        <v>0</v>
      </c>
      <c r="F52" s="613">
        <v>0</v>
      </c>
      <c r="G52" s="614"/>
      <c r="H52" s="614"/>
      <c r="I52" s="612">
        <f t="shared" si="56"/>
        <v>0</v>
      </c>
      <c r="J52" s="612">
        <f t="shared" si="57"/>
        <v>0</v>
      </c>
    </row>
    <row r="53" spans="1:10" s="86" customFormat="1">
      <c r="B53" s="951"/>
      <c r="C53" s="351" t="s">
        <v>1871</v>
      </c>
      <c r="D53" s="378" t="s">
        <v>1872</v>
      </c>
      <c r="E53" s="613">
        <v>0</v>
      </c>
      <c r="F53" s="613">
        <v>0</v>
      </c>
      <c r="G53" s="614"/>
      <c r="H53" s="614"/>
      <c r="I53" s="612">
        <f t="shared" si="56"/>
        <v>0</v>
      </c>
      <c r="J53" s="612">
        <f t="shared" si="57"/>
        <v>0</v>
      </c>
    </row>
    <row r="54" spans="1:10" s="86" customFormat="1">
      <c r="B54" s="951"/>
      <c r="C54" s="351" t="s">
        <v>1873</v>
      </c>
      <c r="D54" s="378" t="s">
        <v>1874</v>
      </c>
      <c r="E54" s="613">
        <v>1380</v>
      </c>
      <c r="F54" s="613">
        <v>1380</v>
      </c>
      <c r="G54" s="614"/>
      <c r="H54" s="614"/>
      <c r="I54" s="612">
        <f t="shared" si="56"/>
        <v>1380</v>
      </c>
      <c r="J54" s="612">
        <f t="shared" si="57"/>
        <v>1380</v>
      </c>
    </row>
    <row r="55" spans="1:10" s="86" customFormat="1">
      <c r="B55" s="951"/>
      <c r="C55" s="351" t="s">
        <v>1875</v>
      </c>
      <c r="D55" s="378" t="s">
        <v>1876</v>
      </c>
      <c r="E55" s="613">
        <v>437</v>
      </c>
      <c r="F55" s="613">
        <v>437</v>
      </c>
      <c r="G55" s="614"/>
      <c r="H55" s="614"/>
      <c r="I55" s="612">
        <f t="shared" si="56"/>
        <v>437</v>
      </c>
      <c r="J55" s="612">
        <f t="shared" si="57"/>
        <v>437</v>
      </c>
    </row>
    <row r="56" spans="1:10">
      <c r="B56" s="332"/>
      <c r="C56" s="950"/>
      <c r="D56" s="378" t="s">
        <v>1877</v>
      </c>
      <c r="E56" s="613">
        <v>0</v>
      </c>
      <c r="F56" s="613">
        <v>0</v>
      </c>
      <c r="G56" s="614">
        <v>1257</v>
      </c>
      <c r="H56" s="614">
        <v>1258</v>
      </c>
      <c r="I56" s="612"/>
      <c r="J56" s="612"/>
    </row>
    <row r="57" spans="1:10" s="86" customFormat="1">
      <c r="A57" s="86" t="s">
        <v>1881</v>
      </c>
      <c r="B57" s="1094"/>
      <c r="C57" s="1094"/>
      <c r="E57" s="615">
        <f>SUM(E58:E64)</f>
        <v>13053</v>
      </c>
      <c r="F57" s="615">
        <f>SUM(F58:F64)</f>
        <v>13053</v>
      </c>
      <c r="G57" s="615">
        <f>SUM(G58:G64)</f>
        <v>3544</v>
      </c>
      <c r="H57" s="615">
        <f>SUM(H58:H64)</f>
        <v>3545</v>
      </c>
      <c r="I57" s="616"/>
      <c r="J57" s="616"/>
    </row>
    <row r="58" spans="1:10" s="86" customFormat="1">
      <c r="B58" s="951"/>
      <c r="C58" s="351" t="s">
        <v>1865</v>
      </c>
      <c r="D58" s="378" t="s">
        <v>1866</v>
      </c>
      <c r="E58" s="613">
        <v>2838</v>
      </c>
      <c r="F58" s="613">
        <v>2838</v>
      </c>
      <c r="G58" s="614"/>
      <c r="H58" s="614"/>
      <c r="I58" s="612">
        <f>SUM(E58,G58)</f>
        <v>2838</v>
      </c>
      <c r="J58" s="612">
        <f>SUM(F58,H58)</f>
        <v>2838</v>
      </c>
    </row>
    <row r="59" spans="1:10" s="86" customFormat="1">
      <c r="B59" s="951"/>
      <c r="C59" s="351" t="s">
        <v>1867</v>
      </c>
      <c r="D59" s="378" t="s">
        <v>1868</v>
      </c>
      <c r="E59" s="613">
        <v>4332</v>
      </c>
      <c r="F59" s="613">
        <v>4332</v>
      </c>
      <c r="G59" s="614"/>
      <c r="H59" s="614"/>
      <c r="I59" s="612">
        <f t="shared" ref="I59:I63" si="58">SUM(E59,G59)</f>
        <v>4332</v>
      </c>
      <c r="J59" s="612">
        <f t="shared" ref="J59:J63" si="59">SUM(F59,H59)</f>
        <v>4332</v>
      </c>
    </row>
    <row r="60" spans="1:10" s="86" customFormat="1">
      <c r="B60" s="951"/>
      <c r="C60" s="351" t="s">
        <v>1869</v>
      </c>
      <c r="D60" s="378" t="s">
        <v>1870</v>
      </c>
      <c r="E60" s="613">
        <v>396</v>
      </c>
      <c r="F60" s="613">
        <v>396</v>
      </c>
      <c r="G60" s="614"/>
      <c r="H60" s="614"/>
      <c r="I60" s="612">
        <f t="shared" si="58"/>
        <v>396</v>
      </c>
      <c r="J60" s="612">
        <f t="shared" si="59"/>
        <v>396</v>
      </c>
    </row>
    <row r="61" spans="1:10" s="86" customFormat="1">
      <c r="B61" s="951"/>
      <c r="C61" s="351" t="s">
        <v>1871</v>
      </c>
      <c r="D61" s="378" t="s">
        <v>1872</v>
      </c>
      <c r="E61" s="613">
        <v>702</v>
      </c>
      <c r="F61" s="613">
        <v>702</v>
      </c>
      <c r="G61" s="614"/>
      <c r="H61" s="614"/>
      <c r="I61" s="612">
        <f t="shared" si="58"/>
        <v>702</v>
      </c>
      <c r="J61" s="612">
        <f t="shared" si="59"/>
        <v>702</v>
      </c>
    </row>
    <row r="62" spans="1:10" s="86" customFormat="1">
      <c r="B62" s="951"/>
      <c r="C62" s="351" t="s">
        <v>1873</v>
      </c>
      <c r="D62" s="378" t="s">
        <v>1874</v>
      </c>
      <c r="E62" s="613">
        <v>1650</v>
      </c>
      <c r="F62" s="613">
        <v>1650</v>
      </c>
      <c r="G62" s="614"/>
      <c r="H62" s="614"/>
      <c r="I62" s="612">
        <f t="shared" si="58"/>
        <v>1650</v>
      </c>
      <c r="J62" s="612">
        <f t="shared" si="59"/>
        <v>1650</v>
      </c>
    </row>
    <row r="63" spans="1:10" s="86" customFormat="1">
      <c r="B63" s="951"/>
      <c r="C63" s="351" t="s">
        <v>1875</v>
      </c>
      <c r="D63" s="378" t="s">
        <v>1876</v>
      </c>
      <c r="E63" s="613">
        <v>3135</v>
      </c>
      <c r="F63" s="613">
        <v>3135</v>
      </c>
      <c r="G63" s="614"/>
      <c r="H63" s="614"/>
      <c r="I63" s="612">
        <f t="shared" si="58"/>
        <v>3135</v>
      </c>
      <c r="J63" s="612">
        <f t="shared" si="59"/>
        <v>3135</v>
      </c>
    </row>
    <row r="64" spans="1:10">
      <c r="B64" s="332"/>
      <c r="C64" s="950"/>
      <c r="D64" s="378" t="s">
        <v>1877</v>
      </c>
      <c r="E64" s="613"/>
      <c r="F64" s="613"/>
      <c r="G64" s="614">
        <v>3544</v>
      </c>
      <c r="H64" s="614">
        <v>3545</v>
      </c>
      <c r="I64" s="612"/>
      <c r="J64" s="612"/>
    </row>
    <row r="65" spans="1:10" s="86" customFormat="1">
      <c r="A65" s="86" t="s">
        <v>1882</v>
      </c>
      <c r="B65" s="1094"/>
      <c r="C65" s="1094"/>
      <c r="E65" s="615">
        <f t="shared" ref="E65" si="60">SUM(E66:E72)</f>
        <v>15899</v>
      </c>
      <c r="F65" s="615">
        <f t="shared" ref="F65:H65" si="61">SUM(F66:F72)</f>
        <v>15899</v>
      </c>
      <c r="G65" s="615">
        <f t="shared" ref="G65" si="62">SUM(G66:G72)</f>
        <v>2011</v>
      </c>
      <c r="H65" s="615">
        <f t="shared" si="61"/>
        <v>2012</v>
      </c>
      <c r="I65" s="616"/>
      <c r="J65" s="616"/>
    </row>
    <row r="66" spans="1:10" s="86" customFormat="1">
      <c r="B66" s="951"/>
      <c r="C66" s="351" t="s">
        <v>1865</v>
      </c>
      <c r="D66" s="378" t="s">
        <v>1866</v>
      </c>
      <c r="E66" s="613">
        <v>11366</v>
      </c>
      <c r="F66" s="613">
        <v>11366</v>
      </c>
      <c r="G66" s="614"/>
      <c r="H66" s="614"/>
      <c r="I66" s="612">
        <f>SUM(E66,G66)</f>
        <v>11366</v>
      </c>
      <c r="J66" s="612">
        <f>SUM(F66,H66)</f>
        <v>11366</v>
      </c>
    </row>
    <row r="67" spans="1:10" s="86" customFormat="1">
      <c r="B67" s="951"/>
      <c r="C67" s="351" t="s">
        <v>1867</v>
      </c>
      <c r="D67" s="378" t="s">
        <v>1868</v>
      </c>
      <c r="E67" s="613">
        <v>2066</v>
      </c>
      <c r="F67" s="613">
        <v>2066</v>
      </c>
      <c r="G67" s="614"/>
      <c r="H67" s="614"/>
      <c r="I67" s="612">
        <f t="shared" ref="I67:I71" si="63">SUM(E67,G67)</f>
        <v>2066</v>
      </c>
      <c r="J67" s="612">
        <f t="shared" ref="J67:J71" si="64">SUM(F67,H67)</f>
        <v>2066</v>
      </c>
    </row>
    <row r="68" spans="1:10" s="86" customFormat="1">
      <c r="B68" s="951"/>
      <c r="C68" s="351" t="s">
        <v>1869</v>
      </c>
      <c r="D68" s="378" t="s">
        <v>1870</v>
      </c>
      <c r="E68" s="613">
        <v>1177</v>
      </c>
      <c r="F68" s="613">
        <v>1177</v>
      </c>
      <c r="G68" s="614"/>
      <c r="H68" s="614"/>
      <c r="I68" s="612">
        <f t="shared" si="63"/>
        <v>1177</v>
      </c>
      <c r="J68" s="612">
        <f t="shared" si="64"/>
        <v>1177</v>
      </c>
    </row>
    <row r="69" spans="1:10" s="86" customFormat="1">
      <c r="B69" s="951"/>
      <c r="C69" s="351" t="s">
        <v>1871</v>
      </c>
      <c r="D69" s="378" t="s">
        <v>1872</v>
      </c>
      <c r="E69" s="613">
        <v>496</v>
      </c>
      <c r="F69" s="613">
        <v>496</v>
      </c>
      <c r="G69" s="614"/>
      <c r="H69" s="614"/>
      <c r="I69" s="612">
        <f t="shared" si="63"/>
        <v>496</v>
      </c>
      <c r="J69" s="612">
        <f t="shared" si="64"/>
        <v>496</v>
      </c>
    </row>
    <row r="70" spans="1:10" s="86" customFormat="1">
      <c r="B70" s="951"/>
      <c r="C70" s="351" t="s">
        <v>1873</v>
      </c>
      <c r="D70" s="378" t="s">
        <v>1874</v>
      </c>
      <c r="E70" s="613">
        <v>709</v>
      </c>
      <c r="F70" s="613">
        <v>709</v>
      </c>
      <c r="G70" s="614"/>
      <c r="H70" s="614"/>
      <c r="I70" s="612">
        <f t="shared" si="63"/>
        <v>709</v>
      </c>
      <c r="J70" s="612">
        <f t="shared" si="64"/>
        <v>709</v>
      </c>
    </row>
    <row r="71" spans="1:10">
      <c r="B71" s="332"/>
      <c r="C71" s="351" t="s">
        <v>1875</v>
      </c>
      <c r="D71" s="378" t="s">
        <v>1876</v>
      </c>
      <c r="E71" s="613">
        <v>85</v>
      </c>
      <c r="F71" s="613">
        <v>85</v>
      </c>
      <c r="G71" s="614"/>
      <c r="H71" s="614"/>
      <c r="I71" s="612">
        <f t="shared" si="63"/>
        <v>85</v>
      </c>
      <c r="J71" s="612">
        <f t="shared" si="64"/>
        <v>85</v>
      </c>
    </row>
    <row r="72" spans="1:10">
      <c r="B72" s="332"/>
      <c r="C72" s="950"/>
      <c r="D72" s="378" t="s">
        <v>1877</v>
      </c>
      <c r="E72" s="611">
        <v>0</v>
      </c>
      <c r="F72" s="611">
        <v>0</v>
      </c>
      <c r="G72" s="614">
        <v>2011</v>
      </c>
      <c r="H72" s="614">
        <v>2012</v>
      </c>
      <c r="I72" s="612"/>
      <c r="J72" s="612"/>
    </row>
    <row r="73" spans="1:10" s="86" customFormat="1">
      <c r="A73" s="86" t="s">
        <v>1883</v>
      </c>
      <c r="B73" s="1094"/>
      <c r="C73" s="1094"/>
      <c r="E73" s="615">
        <f t="shared" ref="E73" si="65">SUM(E74:E78)</f>
        <v>10264</v>
      </c>
      <c r="F73" s="615">
        <f t="shared" ref="F73:H73" si="66">SUM(F74:F78)</f>
        <v>10264</v>
      </c>
      <c r="G73" s="615">
        <f t="shared" ref="G73" si="67">SUM(G74:G78)</f>
        <v>1373</v>
      </c>
      <c r="H73" s="615">
        <f t="shared" si="66"/>
        <v>1374</v>
      </c>
      <c r="I73" s="616"/>
      <c r="J73" s="616"/>
    </row>
    <row r="74" spans="1:10" s="86" customFormat="1">
      <c r="B74" s="951"/>
      <c r="C74" s="351" t="s">
        <v>1865</v>
      </c>
      <c r="D74" s="378" t="s">
        <v>1866</v>
      </c>
      <c r="E74" s="611">
        <v>5229</v>
      </c>
      <c r="F74" s="611">
        <v>5229</v>
      </c>
      <c r="G74" s="614"/>
      <c r="H74" s="614"/>
      <c r="I74" s="612">
        <f>SUM(E74,G74)</f>
        <v>5229</v>
      </c>
      <c r="J74" s="612">
        <f>SUM(F74,H74)</f>
        <v>5229</v>
      </c>
    </row>
    <row r="75" spans="1:10" s="86" customFormat="1">
      <c r="B75" s="951"/>
      <c r="C75" s="351" t="s">
        <v>1867</v>
      </c>
      <c r="D75" s="378" t="s">
        <v>1868</v>
      </c>
      <c r="E75" s="611">
        <v>3934</v>
      </c>
      <c r="F75" s="611">
        <v>3934</v>
      </c>
      <c r="G75" s="614"/>
      <c r="H75" s="614"/>
      <c r="I75" s="612">
        <f t="shared" ref="I75:I77" si="68">SUM(E75,G75)</f>
        <v>3934</v>
      </c>
      <c r="J75" s="612">
        <f t="shared" ref="J75:J77" si="69">SUM(F75,H75)</f>
        <v>3934</v>
      </c>
    </row>
    <row r="76" spans="1:10" s="86" customFormat="1">
      <c r="B76" s="951"/>
      <c r="C76" s="351" t="s">
        <v>1873</v>
      </c>
      <c r="D76" s="378" t="s">
        <v>1874</v>
      </c>
      <c r="E76" s="611">
        <v>644</v>
      </c>
      <c r="F76" s="611">
        <v>644</v>
      </c>
      <c r="G76" s="614"/>
      <c r="H76" s="614"/>
      <c r="I76" s="612">
        <f t="shared" si="68"/>
        <v>644</v>
      </c>
      <c r="J76" s="612">
        <f t="shared" si="69"/>
        <v>644</v>
      </c>
    </row>
    <row r="77" spans="1:10" s="86" customFormat="1">
      <c r="B77" s="951"/>
      <c r="C77" s="351" t="s">
        <v>1875</v>
      </c>
      <c r="D77" s="378" t="s">
        <v>1876</v>
      </c>
      <c r="E77" s="611">
        <v>457</v>
      </c>
      <c r="F77" s="611">
        <v>457</v>
      </c>
      <c r="G77" s="614"/>
      <c r="H77" s="614"/>
      <c r="I77" s="612">
        <f t="shared" si="68"/>
        <v>457</v>
      </c>
      <c r="J77" s="612">
        <f t="shared" si="69"/>
        <v>457</v>
      </c>
    </row>
    <row r="78" spans="1:10">
      <c r="B78" s="332"/>
      <c r="C78" s="950"/>
      <c r="D78" s="378" t="s">
        <v>1877</v>
      </c>
      <c r="E78" s="611">
        <v>0</v>
      </c>
      <c r="F78" s="611">
        <v>0</v>
      </c>
      <c r="G78" s="614">
        <v>1373</v>
      </c>
      <c r="H78" s="614">
        <v>1374</v>
      </c>
      <c r="I78" s="612"/>
      <c r="J78" s="612"/>
    </row>
    <row r="79" spans="1:10" s="86" customFormat="1">
      <c r="A79" s="86" t="s">
        <v>1884</v>
      </c>
      <c r="B79" s="1094"/>
      <c r="C79" s="1094"/>
      <c r="E79" s="615">
        <f t="shared" ref="E79" si="70">SUM(E80:E86)</f>
        <v>12050</v>
      </c>
      <c r="F79" s="615">
        <f t="shared" ref="F79:H79" si="71">SUM(F80:F86)</f>
        <v>12050</v>
      </c>
      <c r="G79" s="615">
        <f t="shared" ref="G79" si="72">SUM(G80:G86)</f>
        <v>1013</v>
      </c>
      <c r="H79" s="615">
        <f t="shared" si="71"/>
        <v>1014</v>
      </c>
      <c r="I79" s="616">
        <f>SUM(E79,G79)</f>
        <v>13063</v>
      </c>
      <c r="J79" s="616">
        <f>SUM(F79,H79)</f>
        <v>13064</v>
      </c>
    </row>
    <row r="80" spans="1:10" s="86" customFormat="1">
      <c r="B80" s="951"/>
      <c r="C80" s="351" t="s">
        <v>1865</v>
      </c>
      <c r="D80" s="378" t="s">
        <v>1866</v>
      </c>
      <c r="E80" s="611">
        <v>5794</v>
      </c>
      <c r="F80" s="611">
        <v>5794</v>
      </c>
      <c r="G80" s="614"/>
      <c r="H80" s="614"/>
      <c r="I80" s="612">
        <f>SUM(E80,G80)</f>
        <v>5794</v>
      </c>
      <c r="J80" s="612">
        <f>SUM(F80,H80)</f>
        <v>5794</v>
      </c>
    </row>
    <row r="81" spans="1:10" s="86" customFormat="1">
      <c r="B81" s="951"/>
      <c r="C81" s="351" t="s">
        <v>1867</v>
      </c>
      <c r="D81" s="378" t="s">
        <v>1868</v>
      </c>
      <c r="E81" s="611">
        <v>4532</v>
      </c>
      <c r="F81" s="611">
        <v>4532</v>
      </c>
      <c r="G81" s="614"/>
      <c r="H81" s="614"/>
      <c r="I81" s="612">
        <f t="shared" ref="I81:I85" si="73">SUM(E81,G81)</f>
        <v>4532</v>
      </c>
      <c r="J81" s="612">
        <f t="shared" ref="J81:J85" si="74">SUM(F81,H81)</f>
        <v>4532</v>
      </c>
    </row>
    <row r="82" spans="1:10" s="86" customFormat="1">
      <c r="B82" s="951"/>
      <c r="C82" s="351" t="s">
        <v>1869</v>
      </c>
      <c r="D82" s="378" t="s">
        <v>1870</v>
      </c>
      <c r="E82" s="611">
        <v>396</v>
      </c>
      <c r="F82" s="611">
        <v>396</v>
      </c>
      <c r="G82" s="614"/>
      <c r="H82" s="614"/>
      <c r="I82" s="612">
        <f t="shared" si="73"/>
        <v>396</v>
      </c>
      <c r="J82" s="612">
        <f t="shared" si="74"/>
        <v>396</v>
      </c>
    </row>
    <row r="83" spans="1:10" s="86" customFormat="1">
      <c r="B83" s="951"/>
      <c r="C83" s="351" t="s">
        <v>1871</v>
      </c>
      <c r="D83" s="378" t="s">
        <v>1872</v>
      </c>
      <c r="E83" s="611">
        <v>303</v>
      </c>
      <c r="F83" s="611">
        <v>303</v>
      </c>
      <c r="G83" s="614"/>
      <c r="H83" s="614"/>
      <c r="I83" s="612">
        <f t="shared" si="73"/>
        <v>303</v>
      </c>
      <c r="J83" s="612">
        <f t="shared" si="74"/>
        <v>303</v>
      </c>
    </row>
    <row r="84" spans="1:10" s="86" customFormat="1">
      <c r="B84" s="951"/>
      <c r="C84" s="351" t="s">
        <v>1873</v>
      </c>
      <c r="D84" s="378" t="s">
        <v>1874</v>
      </c>
      <c r="E84" s="611">
        <v>740</v>
      </c>
      <c r="F84" s="611">
        <v>740</v>
      </c>
      <c r="G84" s="614"/>
      <c r="H84" s="614"/>
      <c r="I84" s="612">
        <f t="shared" si="73"/>
        <v>740</v>
      </c>
      <c r="J84" s="612">
        <f t="shared" si="74"/>
        <v>740</v>
      </c>
    </row>
    <row r="85" spans="1:10" s="86" customFormat="1">
      <c r="B85" s="951"/>
      <c r="C85" s="351" t="s">
        <v>1875</v>
      </c>
      <c r="D85" s="378" t="s">
        <v>1876</v>
      </c>
      <c r="E85" s="611">
        <v>285</v>
      </c>
      <c r="F85" s="611">
        <v>285</v>
      </c>
      <c r="G85" s="614"/>
      <c r="H85" s="614"/>
      <c r="I85" s="612">
        <f t="shared" si="73"/>
        <v>285</v>
      </c>
      <c r="J85" s="612">
        <f t="shared" si="74"/>
        <v>285</v>
      </c>
    </row>
    <row r="86" spans="1:10">
      <c r="B86" s="332"/>
      <c r="C86" s="950"/>
      <c r="D86" s="378" t="s">
        <v>1877</v>
      </c>
      <c r="E86" s="611">
        <v>0</v>
      </c>
      <c r="F86" s="611">
        <v>0</v>
      </c>
      <c r="G86" s="614">
        <v>1013</v>
      </c>
      <c r="H86" s="614">
        <v>1014</v>
      </c>
      <c r="I86" s="612"/>
      <c r="J86" s="612"/>
    </row>
    <row r="87" spans="1:10" s="86" customFormat="1">
      <c r="A87" s="86" t="s">
        <v>1885</v>
      </c>
      <c r="B87" s="1094"/>
      <c r="C87" s="1094"/>
      <c r="E87" s="615">
        <f t="shared" ref="E87" si="75">SUM(E88:E90)</f>
        <v>7104</v>
      </c>
      <c r="F87" s="615">
        <f t="shared" ref="F87:H87" si="76">SUM(F88:F90)</f>
        <v>7104</v>
      </c>
      <c r="G87" s="615">
        <f t="shared" ref="G87" si="77">SUM(G88:G90)</f>
        <v>591</v>
      </c>
      <c r="H87" s="615">
        <f t="shared" si="76"/>
        <v>592</v>
      </c>
      <c r="I87" s="616">
        <f>SUM(E87,G87)</f>
        <v>7695</v>
      </c>
      <c r="J87" s="616">
        <f>SUM(F87,H87)</f>
        <v>7696</v>
      </c>
    </row>
    <row r="88" spans="1:10" s="86" customFormat="1">
      <c r="B88" s="951"/>
      <c r="C88" s="351" t="s">
        <v>1865</v>
      </c>
      <c r="D88" s="378" t="s">
        <v>1866</v>
      </c>
      <c r="E88" s="613">
        <v>2759</v>
      </c>
      <c r="F88" s="613">
        <v>2759</v>
      </c>
      <c r="G88" s="614"/>
      <c r="H88" s="614"/>
      <c r="I88" s="612">
        <f>SUM(E88,G88)</f>
        <v>2759</v>
      </c>
      <c r="J88" s="612">
        <f>SUM(F88,H88)</f>
        <v>2759</v>
      </c>
    </row>
    <row r="89" spans="1:10" s="86" customFormat="1">
      <c r="B89" s="951"/>
      <c r="C89" s="351" t="s">
        <v>1867</v>
      </c>
      <c r="D89" s="378" t="s">
        <v>1868</v>
      </c>
      <c r="E89" s="613">
        <v>4345</v>
      </c>
      <c r="F89" s="613">
        <v>4345</v>
      </c>
      <c r="G89" s="614"/>
      <c r="H89" s="614"/>
      <c r="I89" s="612">
        <f t="shared" ref="I89" si="78">SUM(E89,G89)</f>
        <v>4345</v>
      </c>
      <c r="J89" s="612">
        <f t="shared" ref="J89" si="79">SUM(F89,H89)</f>
        <v>4345</v>
      </c>
    </row>
    <row r="90" spans="1:10">
      <c r="B90" s="332"/>
      <c r="C90" s="950"/>
      <c r="D90" s="378" t="s">
        <v>1877</v>
      </c>
      <c r="E90" s="614"/>
      <c r="F90" s="614"/>
      <c r="G90" s="614">
        <v>591</v>
      </c>
      <c r="H90" s="614">
        <v>592</v>
      </c>
      <c r="I90" s="612"/>
      <c r="J90" s="612"/>
    </row>
    <row r="91" spans="1:10" s="86" customFormat="1">
      <c r="A91" s="86" t="s">
        <v>1886</v>
      </c>
      <c r="B91" s="1094"/>
      <c r="C91" s="1094"/>
      <c r="E91" s="615">
        <f t="shared" ref="E91" si="80">SUM(E92:E96)</f>
        <v>12032</v>
      </c>
      <c r="F91" s="615">
        <f t="shared" ref="F91:H91" si="81">SUM(F92:F96)</f>
        <v>12032</v>
      </c>
      <c r="G91" s="615">
        <f t="shared" ref="G91" si="82">SUM(G92:G96)</f>
        <v>1360</v>
      </c>
      <c r="H91" s="615">
        <f t="shared" si="81"/>
        <v>1360</v>
      </c>
      <c r="I91" s="616"/>
      <c r="J91" s="616"/>
    </row>
    <row r="92" spans="1:10" s="86" customFormat="1">
      <c r="B92" s="951"/>
      <c r="C92" s="351" t="s">
        <v>1865</v>
      </c>
      <c r="D92" s="378" t="s">
        <v>1866</v>
      </c>
      <c r="E92" s="611">
        <v>4199</v>
      </c>
      <c r="F92" s="611">
        <v>4199</v>
      </c>
      <c r="G92" s="614">
        <v>0</v>
      </c>
      <c r="H92" s="614">
        <v>0</v>
      </c>
      <c r="I92" s="612">
        <f>SUM(E92,G92)</f>
        <v>4199</v>
      </c>
      <c r="J92" s="612">
        <f>SUM(F92,H92)</f>
        <v>4199</v>
      </c>
    </row>
    <row r="93" spans="1:10" s="86" customFormat="1">
      <c r="B93" s="951"/>
      <c r="C93" s="351" t="s">
        <v>1867</v>
      </c>
      <c r="D93" s="378" t="s">
        <v>1868</v>
      </c>
      <c r="E93" s="611">
        <v>3474</v>
      </c>
      <c r="F93" s="611">
        <v>3474</v>
      </c>
      <c r="G93" s="614">
        <v>0</v>
      </c>
      <c r="H93" s="614">
        <v>0</v>
      </c>
      <c r="I93" s="612">
        <f t="shared" ref="I93:I95" si="83">SUM(E93,G93)</f>
        <v>3474</v>
      </c>
      <c r="J93" s="612">
        <f t="shared" ref="J93:J95" si="84">SUM(F93,H93)</f>
        <v>3474</v>
      </c>
    </row>
    <row r="94" spans="1:10" s="86" customFormat="1">
      <c r="A94" s="86">
        <f>E102+E126+E149+E156</f>
        <v>192</v>
      </c>
      <c r="B94" s="951"/>
      <c r="C94" s="351" t="s">
        <v>1873</v>
      </c>
      <c r="D94" s="378" t="s">
        <v>1874</v>
      </c>
      <c r="E94" s="611">
        <v>2549</v>
      </c>
      <c r="F94" s="611">
        <v>2549</v>
      </c>
      <c r="G94" s="614">
        <v>0</v>
      </c>
      <c r="H94" s="614">
        <v>0</v>
      </c>
      <c r="I94" s="612">
        <f t="shared" si="83"/>
        <v>2549</v>
      </c>
      <c r="J94" s="612">
        <f t="shared" si="84"/>
        <v>2549</v>
      </c>
    </row>
    <row r="95" spans="1:10" s="86" customFormat="1">
      <c r="B95" s="951"/>
      <c r="C95" s="351" t="s">
        <v>1875</v>
      </c>
      <c r="D95" s="378" t="s">
        <v>1876</v>
      </c>
      <c r="E95" s="611">
        <v>1810</v>
      </c>
      <c r="F95" s="611">
        <v>1810</v>
      </c>
      <c r="G95" s="614">
        <v>0</v>
      </c>
      <c r="H95" s="614">
        <v>0</v>
      </c>
      <c r="I95" s="612">
        <f t="shared" si="83"/>
        <v>1810</v>
      </c>
      <c r="J95" s="612">
        <f t="shared" si="84"/>
        <v>1810</v>
      </c>
    </row>
    <row r="96" spans="1:10">
      <c r="B96" s="332"/>
      <c r="C96" s="950"/>
      <c r="D96" s="378" t="s">
        <v>1877</v>
      </c>
      <c r="E96" s="611">
        <v>0</v>
      </c>
      <c r="F96" s="611">
        <v>0</v>
      </c>
      <c r="G96" s="614">
        <v>1360</v>
      </c>
      <c r="H96" s="614">
        <v>1360</v>
      </c>
      <c r="I96" s="612"/>
      <c r="J96" s="612"/>
    </row>
    <row r="97" spans="1:10" s="86" customFormat="1">
      <c r="A97" s="86" t="s">
        <v>1887</v>
      </c>
      <c r="B97" s="1094"/>
      <c r="C97" s="1094"/>
      <c r="E97" s="615">
        <f t="shared" ref="E97" si="85">SUM(E98:E103)</f>
        <v>9659</v>
      </c>
      <c r="F97" s="615">
        <f t="shared" ref="F97:H97" si="86">SUM(F98:F103)</f>
        <v>9659</v>
      </c>
      <c r="G97" s="615">
        <f t="shared" ref="G97" si="87">SUM(G98:G103)</f>
        <v>312</v>
      </c>
      <c r="H97" s="615">
        <f t="shared" si="86"/>
        <v>313</v>
      </c>
      <c r="I97" s="616">
        <f>SUM(E97,G97)</f>
        <v>9971</v>
      </c>
      <c r="J97" s="616">
        <f>SUM(F97,H97)</f>
        <v>9972</v>
      </c>
    </row>
    <row r="98" spans="1:10" s="86" customFormat="1">
      <c r="B98" s="951"/>
      <c r="C98" s="351" t="s">
        <v>1865</v>
      </c>
      <c r="D98" s="378" t="s">
        <v>1866</v>
      </c>
      <c r="E98" s="613">
        <v>5336</v>
      </c>
      <c r="F98" s="613">
        <v>5336</v>
      </c>
      <c r="G98" s="614"/>
      <c r="H98" s="614"/>
      <c r="I98" s="612">
        <f>SUM(E98,G98)</f>
        <v>5336</v>
      </c>
      <c r="J98" s="612">
        <f>SUM(F98,H98)</f>
        <v>5336</v>
      </c>
    </row>
    <row r="99" spans="1:10" s="86" customFormat="1">
      <c r="B99" s="951"/>
      <c r="C99" s="334" t="s">
        <v>1867</v>
      </c>
      <c r="D99" s="378" t="s">
        <v>1868</v>
      </c>
      <c r="E99" s="613">
        <v>2369</v>
      </c>
      <c r="F99" s="613">
        <v>2369</v>
      </c>
      <c r="G99" s="614"/>
      <c r="H99" s="614"/>
      <c r="I99" s="612">
        <f t="shared" ref="I99:I103" si="88">SUM(E99,G99)</f>
        <v>2369</v>
      </c>
      <c r="J99" s="612">
        <f t="shared" ref="J99:J103" si="89">SUM(F99,H99)</f>
        <v>2369</v>
      </c>
    </row>
    <row r="100" spans="1:10" s="86" customFormat="1">
      <c r="B100" s="951"/>
      <c r="C100" s="334" t="s">
        <v>1873</v>
      </c>
      <c r="D100" s="378" t="s">
        <v>1874</v>
      </c>
      <c r="E100" s="613">
        <v>1187</v>
      </c>
      <c r="F100" s="613">
        <v>1187</v>
      </c>
      <c r="G100" s="614"/>
      <c r="H100" s="614"/>
      <c r="I100" s="612">
        <f t="shared" si="88"/>
        <v>1187</v>
      </c>
      <c r="J100" s="612">
        <f t="shared" si="89"/>
        <v>1187</v>
      </c>
    </row>
    <row r="101" spans="1:10" s="86" customFormat="1">
      <c r="B101" s="951"/>
      <c r="C101" s="334" t="s">
        <v>1875</v>
      </c>
      <c r="D101" s="378" t="s">
        <v>1876</v>
      </c>
      <c r="E101" s="613">
        <v>760</v>
      </c>
      <c r="F101" s="613">
        <v>760</v>
      </c>
      <c r="G101" s="614"/>
      <c r="H101" s="614"/>
      <c r="I101" s="612">
        <f t="shared" si="88"/>
        <v>760</v>
      </c>
      <c r="J101" s="612">
        <f t="shared" si="89"/>
        <v>760</v>
      </c>
    </row>
    <row r="102" spans="1:10" s="86" customFormat="1">
      <c r="B102" s="951"/>
      <c r="C102" s="334" t="s">
        <v>6098</v>
      </c>
      <c r="D102" s="378" t="s">
        <v>6099</v>
      </c>
      <c r="E102" s="613">
        <v>7</v>
      </c>
      <c r="F102" s="613">
        <v>7</v>
      </c>
      <c r="G102" s="614"/>
      <c r="H102" s="614"/>
      <c r="I102" s="612">
        <f t="shared" si="88"/>
        <v>7</v>
      </c>
      <c r="J102" s="612">
        <f t="shared" si="89"/>
        <v>7</v>
      </c>
    </row>
    <row r="103" spans="1:10" s="86" customFormat="1">
      <c r="B103" s="951"/>
      <c r="C103" s="950"/>
      <c r="D103" s="378" t="s">
        <v>1877</v>
      </c>
      <c r="E103" s="614"/>
      <c r="F103" s="614"/>
      <c r="G103" s="614">
        <v>312</v>
      </c>
      <c r="H103" s="614">
        <v>313</v>
      </c>
      <c r="I103" s="612">
        <f t="shared" si="88"/>
        <v>312</v>
      </c>
      <c r="J103" s="612">
        <f t="shared" si="89"/>
        <v>313</v>
      </c>
    </row>
    <row r="104" spans="1:10" s="86" customFormat="1">
      <c r="A104" s="86" t="s">
        <v>1888</v>
      </c>
      <c r="B104" s="1094"/>
      <c r="C104" s="1094"/>
      <c r="E104" s="615">
        <f t="shared" ref="E104" si="90">SUM(E105:E112)</f>
        <v>46339</v>
      </c>
      <c r="F104" s="615">
        <f t="shared" ref="F104:H104" si="91">SUM(F105:F112)</f>
        <v>46339</v>
      </c>
      <c r="G104" s="615">
        <f t="shared" ref="G104" si="92">SUM(G105:G112)</f>
        <v>2110</v>
      </c>
      <c r="H104" s="615">
        <f t="shared" si="91"/>
        <v>2113</v>
      </c>
      <c r="I104" s="616">
        <f>SUM(E104,G104)</f>
        <v>48449</v>
      </c>
      <c r="J104" s="616">
        <f>SUM(F104,H104)</f>
        <v>48452</v>
      </c>
    </row>
    <row r="105" spans="1:10" s="86" customFormat="1">
      <c r="A105" s="378" t="s">
        <v>1866</v>
      </c>
      <c r="B105" s="334" t="s">
        <v>1865</v>
      </c>
      <c r="C105" s="344"/>
      <c r="E105" s="611">
        <f t="shared" ref="E105" si="93">E114+E122+E129</f>
        <v>12499</v>
      </c>
      <c r="F105" s="611">
        <f t="shared" ref="F105:H106" si="94">F114+F122+F129</f>
        <v>12499</v>
      </c>
      <c r="G105" s="611">
        <f t="shared" ref="G105" si="95">G114+G122+G129</f>
        <v>0</v>
      </c>
      <c r="H105" s="611">
        <f t="shared" si="94"/>
        <v>0</v>
      </c>
      <c r="I105" s="612">
        <f>SUM(E105,G105)</f>
        <v>12499</v>
      </c>
      <c r="J105" s="612">
        <f>SUM(F105,H105)</f>
        <v>12499</v>
      </c>
    </row>
    <row r="106" spans="1:10" s="86" customFormat="1">
      <c r="A106" s="378" t="s">
        <v>1868</v>
      </c>
      <c r="B106" s="334" t="s">
        <v>1867</v>
      </c>
      <c r="C106" s="344"/>
      <c r="E106" s="611">
        <f t="shared" ref="E106" si="96">E115+E123+E130</f>
        <v>20599</v>
      </c>
      <c r="F106" s="611">
        <f t="shared" si="94"/>
        <v>20599</v>
      </c>
      <c r="G106" s="611">
        <f t="shared" ref="G106" si="97">G115+G123+G130</f>
        <v>0</v>
      </c>
      <c r="H106" s="611">
        <f t="shared" si="94"/>
        <v>0</v>
      </c>
      <c r="I106" s="612">
        <f t="shared" ref="I106:I110" si="98">SUM(E106,G106)</f>
        <v>20599</v>
      </c>
      <c r="J106" s="612">
        <f t="shared" ref="J106:J110" si="99">SUM(F106,H106)</f>
        <v>20599</v>
      </c>
    </row>
    <row r="107" spans="1:10" s="86" customFormat="1">
      <c r="A107" s="378" t="s">
        <v>1870</v>
      </c>
      <c r="B107" s="334" t="s">
        <v>1869</v>
      </c>
      <c r="C107" s="344"/>
      <c r="E107" s="611">
        <f t="shared" ref="E107" si="100">E116</f>
        <v>487</v>
      </c>
      <c r="F107" s="611">
        <f t="shared" ref="F107:H108" si="101">F116</f>
        <v>487</v>
      </c>
      <c r="G107" s="611">
        <f t="shared" ref="G107" si="102">G116</f>
        <v>0</v>
      </c>
      <c r="H107" s="611">
        <f t="shared" si="101"/>
        <v>0</v>
      </c>
      <c r="I107" s="612">
        <f t="shared" si="98"/>
        <v>487</v>
      </c>
      <c r="J107" s="612">
        <f t="shared" si="99"/>
        <v>487</v>
      </c>
    </row>
    <row r="108" spans="1:10" s="86" customFormat="1">
      <c r="A108" s="378" t="s">
        <v>1872</v>
      </c>
      <c r="B108" s="334" t="s">
        <v>1871</v>
      </c>
      <c r="C108" s="344"/>
      <c r="E108" s="611">
        <f t="shared" ref="E108" si="103">E117</f>
        <v>562</v>
      </c>
      <c r="F108" s="611">
        <f t="shared" si="101"/>
        <v>562</v>
      </c>
      <c r="G108" s="611">
        <f t="shared" ref="G108" si="104">G117</f>
        <v>0</v>
      </c>
      <c r="H108" s="611">
        <f t="shared" si="101"/>
        <v>0</v>
      </c>
      <c r="I108" s="612">
        <f t="shared" si="98"/>
        <v>562</v>
      </c>
      <c r="J108" s="612">
        <f t="shared" si="99"/>
        <v>562</v>
      </c>
    </row>
    <row r="109" spans="1:10" s="86" customFormat="1">
      <c r="A109" s="378" t="s">
        <v>1874</v>
      </c>
      <c r="B109" s="334" t="s">
        <v>1873</v>
      </c>
      <c r="C109" s="344"/>
      <c r="E109" s="611">
        <f t="shared" ref="E109" si="105">E118+E124+E131</f>
        <v>3102</v>
      </c>
      <c r="F109" s="611">
        <f t="shared" ref="F109:H110" si="106">F118+F124+F131</f>
        <v>3102</v>
      </c>
      <c r="G109" s="611">
        <f t="shared" ref="G109" si="107">G118+G124+G131</f>
        <v>0</v>
      </c>
      <c r="H109" s="611">
        <f t="shared" si="106"/>
        <v>0</v>
      </c>
      <c r="I109" s="612">
        <f t="shared" si="98"/>
        <v>3102</v>
      </c>
      <c r="J109" s="612">
        <f t="shared" si="99"/>
        <v>3102</v>
      </c>
    </row>
    <row r="110" spans="1:10">
      <c r="A110" s="378" t="s">
        <v>1876</v>
      </c>
      <c r="B110" s="334" t="s">
        <v>1875</v>
      </c>
      <c r="E110" s="611">
        <f t="shared" ref="E110" si="108">E119+E125+E132</f>
        <v>9045</v>
      </c>
      <c r="F110" s="611">
        <f t="shared" si="106"/>
        <v>9045</v>
      </c>
      <c r="G110" s="611">
        <f t="shared" ref="G110" si="109">G119+G125+G132</f>
        <v>0</v>
      </c>
      <c r="H110" s="611">
        <f t="shared" si="106"/>
        <v>0</v>
      </c>
      <c r="I110" s="612">
        <f t="shared" si="98"/>
        <v>9045</v>
      </c>
      <c r="J110" s="612">
        <f t="shared" si="99"/>
        <v>9045</v>
      </c>
    </row>
    <row r="111" spans="1:10">
      <c r="A111" s="378" t="s">
        <v>6099</v>
      </c>
      <c r="B111" s="334" t="s">
        <v>6098</v>
      </c>
      <c r="E111" s="611">
        <f>E126</f>
        <v>45</v>
      </c>
      <c r="F111" s="611">
        <f>F126</f>
        <v>45</v>
      </c>
      <c r="G111" s="611">
        <f t="shared" ref="G111" si="110">G126</f>
        <v>0</v>
      </c>
      <c r="H111" s="611">
        <f t="shared" ref="H111" si="111">H126</f>
        <v>0</v>
      </c>
      <c r="I111" s="612"/>
      <c r="J111" s="612"/>
    </row>
    <row r="112" spans="1:10">
      <c r="A112" s="378" t="s">
        <v>1877</v>
      </c>
      <c r="B112" s="332"/>
      <c r="C112" s="950"/>
      <c r="E112" s="611">
        <f t="shared" ref="E112" si="112">E120+E127+E133</f>
        <v>0</v>
      </c>
      <c r="F112" s="611">
        <f t="shared" ref="F112:H112" si="113">F120+F127+F133</f>
        <v>0</v>
      </c>
      <c r="G112" s="611">
        <f>G120+G127+G133</f>
        <v>2110</v>
      </c>
      <c r="H112" s="611">
        <f t="shared" si="113"/>
        <v>2113</v>
      </c>
      <c r="I112" s="612"/>
      <c r="J112" s="612"/>
    </row>
    <row r="113" spans="1:10" s="86" customFormat="1">
      <c r="A113" s="86" t="s">
        <v>1889</v>
      </c>
      <c r="B113" s="1094"/>
      <c r="C113" s="1094"/>
      <c r="E113" s="615">
        <f t="shared" ref="E113" si="114">SUM(E114:E120)</f>
        <v>23625</v>
      </c>
      <c r="F113" s="615">
        <f t="shared" ref="F113:H113" si="115">SUM(F114:F120)</f>
        <v>23625</v>
      </c>
      <c r="G113" s="615">
        <f t="shared" ref="G113" si="116">SUM(G114:G120)</f>
        <v>1262</v>
      </c>
      <c r="H113" s="615">
        <f t="shared" si="115"/>
        <v>1263</v>
      </c>
      <c r="I113" s="616">
        <f>SUM(E113,G113)</f>
        <v>24887</v>
      </c>
      <c r="J113" s="616">
        <f>SUM(F113,H113)</f>
        <v>24888</v>
      </c>
    </row>
    <row r="114" spans="1:10" s="86" customFormat="1">
      <c r="B114" s="951"/>
      <c r="C114" s="334" t="s">
        <v>1865</v>
      </c>
      <c r="D114" s="378" t="s">
        <v>1866</v>
      </c>
      <c r="E114" s="613">
        <v>9924</v>
      </c>
      <c r="F114" s="613">
        <v>9924</v>
      </c>
      <c r="G114" s="614"/>
      <c r="H114" s="614"/>
      <c r="I114" s="612">
        <f>SUM(E114,G114)</f>
        <v>9924</v>
      </c>
      <c r="J114" s="612">
        <f>SUM(F114,H114)</f>
        <v>9924</v>
      </c>
    </row>
    <row r="115" spans="1:10" s="86" customFormat="1">
      <c r="B115" s="951"/>
      <c r="C115" s="334" t="s">
        <v>1867</v>
      </c>
      <c r="D115" s="378" t="s">
        <v>1868</v>
      </c>
      <c r="E115" s="613">
        <v>9445</v>
      </c>
      <c r="F115" s="613">
        <v>9445</v>
      </c>
      <c r="G115" s="614"/>
      <c r="H115" s="614"/>
      <c r="I115" s="612">
        <f t="shared" ref="I115:I119" si="117">SUM(E115,G115)</f>
        <v>9445</v>
      </c>
      <c r="J115" s="612">
        <f t="shared" ref="J115:J119" si="118">SUM(F115,H115)</f>
        <v>9445</v>
      </c>
    </row>
    <row r="116" spans="1:10" s="86" customFormat="1">
      <c r="B116" s="951"/>
      <c r="C116" s="334" t="s">
        <v>1869</v>
      </c>
      <c r="D116" s="378" t="s">
        <v>1870</v>
      </c>
      <c r="E116" s="613">
        <v>487</v>
      </c>
      <c r="F116" s="613">
        <v>487</v>
      </c>
      <c r="G116" s="614"/>
      <c r="H116" s="614"/>
      <c r="I116" s="612">
        <f t="shared" si="117"/>
        <v>487</v>
      </c>
      <c r="J116" s="612">
        <f t="shared" si="118"/>
        <v>487</v>
      </c>
    </row>
    <row r="117" spans="1:10" s="86" customFormat="1">
      <c r="B117" s="951"/>
      <c r="C117" s="334" t="s">
        <v>1871</v>
      </c>
      <c r="D117" s="378" t="s">
        <v>1872</v>
      </c>
      <c r="E117" s="613">
        <v>562</v>
      </c>
      <c r="F117" s="613">
        <v>562</v>
      </c>
      <c r="G117" s="614"/>
      <c r="H117" s="614"/>
      <c r="I117" s="612">
        <f t="shared" si="117"/>
        <v>562</v>
      </c>
      <c r="J117" s="612">
        <f t="shared" si="118"/>
        <v>562</v>
      </c>
    </row>
    <row r="118" spans="1:10" s="86" customFormat="1">
      <c r="B118" s="951"/>
      <c r="C118" s="334" t="s">
        <v>1873</v>
      </c>
      <c r="D118" s="378" t="s">
        <v>1874</v>
      </c>
      <c r="E118" s="613">
        <v>1293</v>
      </c>
      <c r="F118" s="613">
        <v>1293</v>
      </c>
      <c r="G118" s="614"/>
      <c r="H118" s="614"/>
      <c r="I118" s="612">
        <f t="shared" si="117"/>
        <v>1293</v>
      </c>
      <c r="J118" s="612">
        <f t="shared" si="118"/>
        <v>1293</v>
      </c>
    </row>
    <row r="119" spans="1:10">
      <c r="B119" s="951"/>
      <c r="C119" s="334" t="s">
        <v>1875</v>
      </c>
      <c r="D119" s="378" t="s">
        <v>1876</v>
      </c>
      <c r="E119" s="613">
        <v>1914</v>
      </c>
      <c r="F119" s="613">
        <v>1914</v>
      </c>
      <c r="G119" s="614"/>
      <c r="H119" s="614"/>
      <c r="I119" s="612">
        <f t="shared" si="117"/>
        <v>1914</v>
      </c>
      <c r="J119" s="612">
        <f t="shared" si="118"/>
        <v>1914</v>
      </c>
    </row>
    <row r="120" spans="1:10">
      <c r="B120" s="332"/>
      <c r="C120" s="950"/>
      <c r="D120" s="378" t="s">
        <v>1877</v>
      </c>
      <c r="E120" s="613">
        <v>0</v>
      </c>
      <c r="F120" s="613">
        <v>0</v>
      </c>
      <c r="G120" s="614">
        <v>1262</v>
      </c>
      <c r="H120" s="614">
        <v>1263</v>
      </c>
      <c r="I120" s="612"/>
      <c r="J120" s="612"/>
    </row>
    <row r="121" spans="1:10" s="86" customFormat="1">
      <c r="A121" s="86" t="s">
        <v>1890</v>
      </c>
      <c r="B121" s="1094"/>
      <c r="C121" s="1094"/>
      <c r="E121" s="615">
        <f t="shared" ref="E121" si="119">SUM(E122:E127)</f>
        <v>9395</v>
      </c>
      <c r="F121" s="615">
        <f t="shared" ref="F121:H121" si="120">SUM(F122:F127)</f>
        <v>9395</v>
      </c>
      <c r="G121" s="615">
        <f t="shared" ref="G121" si="121">SUM(G122:G127)</f>
        <v>242</v>
      </c>
      <c r="H121" s="615">
        <f t="shared" si="120"/>
        <v>243</v>
      </c>
      <c r="I121" s="616">
        <f>SUM(E121,G121)</f>
        <v>9637</v>
      </c>
      <c r="J121" s="616">
        <f>SUM(F121,H121)</f>
        <v>9638</v>
      </c>
    </row>
    <row r="122" spans="1:10" s="86" customFormat="1">
      <c r="B122" s="951"/>
      <c r="C122" s="334" t="s">
        <v>1865</v>
      </c>
      <c r="D122" s="378" t="s">
        <v>1866</v>
      </c>
      <c r="E122" s="611">
        <v>960</v>
      </c>
      <c r="F122" s="611">
        <v>960</v>
      </c>
      <c r="G122" s="614"/>
      <c r="H122" s="614"/>
      <c r="I122" s="612">
        <f>SUM(E122,G122)</f>
        <v>960</v>
      </c>
      <c r="J122" s="612">
        <f>SUM(F122,H122)</f>
        <v>960</v>
      </c>
    </row>
    <row r="123" spans="1:10" s="86" customFormat="1">
      <c r="B123" s="951"/>
      <c r="C123" s="334" t="s">
        <v>1867</v>
      </c>
      <c r="D123" s="378" t="s">
        <v>1868</v>
      </c>
      <c r="E123" s="611">
        <v>3164</v>
      </c>
      <c r="F123" s="611">
        <v>3164</v>
      </c>
      <c r="G123" s="614"/>
      <c r="H123" s="614"/>
      <c r="I123" s="612">
        <f t="shared" ref="I123:I125" si="122">SUM(E123,G123)</f>
        <v>3164</v>
      </c>
      <c r="J123" s="612">
        <f t="shared" ref="J123:J125" si="123">SUM(F123,H123)</f>
        <v>3164</v>
      </c>
    </row>
    <row r="124" spans="1:10" s="86" customFormat="1">
      <c r="B124" s="951"/>
      <c r="C124" s="334" t="s">
        <v>1873</v>
      </c>
      <c r="D124" s="378" t="s">
        <v>1874</v>
      </c>
      <c r="E124" s="611">
        <v>1409</v>
      </c>
      <c r="F124" s="611">
        <v>1409</v>
      </c>
      <c r="G124" s="614"/>
      <c r="H124" s="614"/>
      <c r="I124" s="612">
        <f t="shared" si="122"/>
        <v>1409</v>
      </c>
      <c r="J124" s="612">
        <f t="shared" si="123"/>
        <v>1409</v>
      </c>
    </row>
    <row r="125" spans="1:10" s="86" customFormat="1">
      <c r="B125" s="951"/>
      <c r="C125" s="334" t="s">
        <v>1875</v>
      </c>
      <c r="D125" s="378" t="s">
        <v>1876</v>
      </c>
      <c r="E125" s="611">
        <v>3817</v>
      </c>
      <c r="F125" s="611">
        <v>3817</v>
      </c>
      <c r="G125" s="614"/>
      <c r="H125" s="614"/>
      <c r="I125" s="612">
        <f t="shared" si="122"/>
        <v>3817</v>
      </c>
      <c r="J125" s="612">
        <f t="shared" si="123"/>
        <v>3817</v>
      </c>
    </row>
    <row r="126" spans="1:10" s="86" customFormat="1">
      <c r="B126" s="951"/>
      <c r="C126" s="334" t="s">
        <v>6098</v>
      </c>
      <c r="D126" s="378" t="s">
        <v>6099</v>
      </c>
      <c r="E126" s="611">
        <v>45</v>
      </c>
      <c r="F126" s="611">
        <v>45</v>
      </c>
      <c r="G126" s="614"/>
      <c r="H126" s="614"/>
      <c r="I126" s="612">
        <f t="shared" ref="I126" si="124">SUM(E126,G126)</f>
        <v>45</v>
      </c>
      <c r="J126" s="612">
        <f t="shared" ref="J126" si="125">SUM(F126,H126)</f>
        <v>45</v>
      </c>
    </row>
    <row r="127" spans="1:10">
      <c r="B127" s="332"/>
      <c r="C127" s="950"/>
      <c r="D127" s="378" t="s">
        <v>1877</v>
      </c>
      <c r="E127" s="611"/>
      <c r="F127" s="611"/>
      <c r="G127" s="614">
        <v>242</v>
      </c>
      <c r="H127" s="614">
        <v>243</v>
      </c>
      <c r="I127" s="612"/>
      <c r="J127" s="612"/>
    </row>
    <row r="128" spans="1:10" s="86" customFormat="1">
      <c r="A128" s="86" t="s">
        <v>1891</v>
      </c>
      <c r="B128" s="1094"/>
      <c r="C128" s="1094"/>
      <c r="E128" s="615">
        <f t="shared" ref="E128" si="126">SUM(E129:E133)</f>
        <v>13319</v>
      </c>
      <c r="F128" s="615">
        <f t="shared" ref="F128:H128" si="127">SUM(F129:F133)</f>
        <v>13319</v>
      </c>
      <c r="G128" s="615">
        <f t="shared" ref="G128" si="128">SUM(G129:G133)</f>
        <v>606</v>
      </c>
      <c r="H128" s="615">
        <f t="shared" si="127"/>
        <v>607</v>
      </c>
      <c r="I128" s="616">
        <f>SUM(E128,G128)</f>
        <v>13925</v>
      </c>
      <c r="J128" s="616">
        <f>SUM(F128,H128)</f>
        <v>13926</v>
      </c>
    </row>
    <row r="129" spans="1:10" s="86" customFormat="1">
      <c r="B129" s="951"/>
      <c r="C129" s="334" t="s">
        <v>1865</v>
      </c>
      <c r="D129" s="378" t="s">
        <v>1866</v>
      </c>
      <c r="E129" s="611">
        <v>1615</v>
      </c>
      <c r="F129" s="611">
        <v>1615</v>
      </c>
      <c r="G129" s="614"/>
      <c r="H129" s="614"/>
      <c r="I129" s="612">
        <f>SUM(E129,G129)</f>
        <v>1615</v>
      </c>
      <c r="J129" s="612">
        <f>SUM(F129,H129)</f>
        <v>1615</v>
      </c>
    </row>
    <row r="130" spans="1:10" s="86" customFormat="1">
      <c r="B130" s="951"/>
      <c r="C130" s="334" t="s">
        <v>1867</v>
      </c>
      <c r="D130" s="378" t="s">
        <v>1868</v>
      </c>
      <c r="E130" s="611">
        <v>7990</v>
      </c>
      <c r="F130" s="611">
        <v>7990</v>
      </c>
      <c r="G130" s="614"/>
      <c r="H130" s="614"/>
      <c r="I130" s="612">
        <f t="shared" ref="I130:I132" si="129">SUM(E130,G130)</f>
        <v>7990</v>
      </c>
      <c r="J130" s="612">
        <f t="shared" ref="J130:J132" si="130">SUM(F130,H130)</f>
        <v>7990</v>
      </c>
    </row>
    <row r="131" spans="1:10" s="86" customFormat="1">
      <c r="B131" s="951"/>
      <c r="C131" s="334" t="s">
        <v>1873</v>
      </c>
      <c r="D131" s="378" t="s">
        <v>1874</v>
      </c>
      <c r="E131" s="611">
        <v>400</v>
      </c>
      <c r="F131" s="611">
        <v>400</v>
      </c>
      <c r="G131" s="614"/>
      <c r="H131" s="614"/>
      <c r="I131" s="612">
        <f t="shared" si="129"/>
        <v>400</v>
      </c>
      <c r="J131" s="612">
        <f t="shared" si="130"/>
        <v>400</v>
      </c>
    </row>
    <row r="132" spans="1:10" s="86" customFormat="1">
      <c r="B132" s="951"/>
      <c r="C132" s="351" t="s">
        <v>1875</v>
      </c>
      <c r="D132" s="378" t="s">
        <v>1876</v>
      </c>
      <c r="E132" s="611">
        <v>3314</v>
      </c>
      <c r="F132" s="611">
        <v>3314</v>
      </c>
      <c r="G132" s="614"/>
      <c r="H132" s="614"/>
      <c r="I132" s="612">
        <f t="shared" si="129"/>
        <v>3314</v>
      </c>
      <c r="J132" s="612">
        <f t="shared" si="130"/>
        <v>3314</v>
      </c>
    </row>
    <row r="133" spans="1:10">
      <c r="B133" s="332"/>
      <c r="C133" s="950"/>
      <c r="D133" s="378" t="s">
        <v>1877</v>
      </c>
      <c r="E133" s="614">
        <v>0</v>
      </c>
      <c r="F133" s="614">
        <v>0</v>
      </c>
      <c r="G133" s="614">
        <v>606</v>
      </c>
      <c r="H133" s="614">
        <v>607</v>
      </c>
      <c r="I133" s="612"/>
      <c r="J133" s="612"/>
    </row>
    <row r="134" spans="1:10" s="86" customFormat="1">
      <c r="A134" s="86" t="s">
        <v>1889</v>
      </c>
      <c r="B134" s="1094"/>
      <c r="C134" s="1094"/>
      <c r="E134" s="615">
        <f t="shared" ref="E134" si="131">SUM(E135:E141)</f>
        <v>22368</v>
      </c>
      <c r="F134" s="615">
        <f t="shared" ref="F134:H134" si="132">SUM(F135:F141)</f>
        <v>22368</v>
      </c>
      <c r="G134" s="615">
        <f t="shared" ref="G134" si="133">SUM(G135:G141)</f>
        <v>1095</v>
      </c>
      <c r="H134" s="615">
        <f t="shared" si="132"/>
        <v>1095</v>
      </c>
      <c r="I134" s="616">
        <f>SUM(E134,G134)</f>
        <v>23463</v>
      </c>
      <c r="J134" s="616">
        <f>SUM(F134,H134)</f>
        <v>23463</v>
      </c>
    </row>
    <row r="135" spans="1:10" s="86" customFormat="1">
      <c r="B135" s="951"/>
      <c r="C135" s="351" t="s">
        <v>1865</v>
      </c>
      <c r="D135" s="378" t="s">
        <v>1866</v>
      </c>
      <c r="E135" s="611">
        <v>11017</v>
      </c>
      <c r="F135" s="611">
        <v>11017</v>
      </c>
      <c r="G135" s="614">
        <v>0</v>
      </c>
      <c r="H135" s="614">
        <v>0</v>
      </c>
      <c r="I135" s="612">
        <f>SUM(E135,G135)</f>
        <v>11017</v>
      </c>
      <c r="J135" s="612">
        <f>SUM(F135,H135)</f>
        <v>11017</v>
      </c>
    </row>
    <row r="136" spans="1:10" s="86" customFormat="1">
      <c r="B136" s="951"/>
      <c r="C136" s="351" t="s">
        <v>1867</v>
      </c>
      <c r="D136" s="378" t="s">
        <v>1868</v>
      </c>
      <c r="E136" s="611">
        <v>7087</v>
      </c>
      <c r="F136" s="611">
        <v>7087</v>
      </c>
      <c r="G136" s="614">
        <v>0</v>
      </c>
      <c r="H136" s="614">
        <v>0</v>
      </c>
      <c r="I136" s="612">
        <f t="shared" ref="I136:I140" si="134">SUM(E136,G136)</f>
        <v>7087</v>
      </c>
      <c r="J136" s="612">
        <f t="shared" ref="J136:J140" si="135">SUM(F136,H136)</f>
        <v>7087</v>
      </c>
    </row>
    <row r="137" spans="1:10" s="86" customFormat="1">
      <c r="B137" s="951"/>
      <c r="C137" s="351" t="s">
        <v>1869</v>
      </c>
      <c r="D137" s="378" t="s">
        <v>1870</v>
      </c>
      <c r="E137" s="611">
        <v>1255</v>
      </c>
      <c r="F137" s="611">
        <v>1255</v>
      </c>
      <c r="G137" s="614"/>
      <c r="H137" s="614"/>
      <c r="I137" s="612">
        <f t="shared" si="134"/>
        <v>1255</v>
      </c>
      <c r="J137" s="612">
        <f t="shared" si="135"/>
        <v>1255</v>
      </c>
    </row>
    <row r="138" spans="1:10" s="86" customFormat="1">
      <c r="B138" s="951"/>
      <c r="C138" s="351" t="s">
        <v>1871</v>
      </c>
      <c r="D138" s="378" t="s">
        <v>1872</v>
      </c>
      <c r="E138" s="611">
        <v>2176</v>
      </c>
      <c r="F138" s="611">
        <v>2176</v>
      </c>
      <c r="G138" s="614"/>
      <c r="H138" s="614"/>
      <c r="I138" s="612">
        <f t="shared" si="134"/>
        <v>2176</v>
      </c>
      <c r="J138" s="612">
        <f t="shared" si="135"/>
        <v>2176</v>
      </c>
    </row>
    <row r="139" spans="1:10" s="86" customFormat="1">
      <c r="B139" s="951"/>
      <c r="C139" s="351" t="s">
        <v>1873</v>
      </c>
      <c r="D139" s="378" t="s">
        <v>1874</v>
      </c>
      <c r="E139" s="611">
        <v>429</v>
      </c>
      <c r="F139" s="611">
        <v>429</v>
      </c>
      <c r="G139" s="614"/>
      <c r="H139" s="614"/>
      <c r="I139" s="612">
        <f t="shared" si="134"/>
        <v>429</v>
      </c>
      <c r="J139" s="612">
        <f t="shared" si="135"/>
        <v>429</v>
      </c>
    </row>
    <row r="140" spans="1:10">
      <c r="B140" s="332"/>
      <c r="C140" s="351" t="s">
        <v>1875</v>
      </c>
      <c r="D140" s="378" t="s">
        <v>1876</v>
      </c>
      <c r="E140" s="611">
        <v>404</v>
      </c>
      <c r="F140" s="611">
        <v>404</v>
      </c>
      <c r="G140" s="614"/>
      <c r="H140" s="614"/>
      <c r="I140" s="612">
        <f t="shared" si="134"/>
        <v>404</v>
      </c>
      <c r="J140" s="612">
        <f t="shared" si="135"/>
        <v>404</v>
      </c>
    </row>
    <row r="141" spans="1:10">
      <c r="B141" s="332"/>
      <c r="C141" s="950"/>
      <c r="D141" s="378" t="s">
        <v>1877</v>
      </c>
      <c r="E141" s="614">
        <v>0</v>
      </c>
      <c r="F141" s="614">
        <v>0</v>
      </c>
      <c r="G141" s="614">
        <v>1095</v>
      </c>
      <c r="H141" s="614">
        <v>1095</v>
      </c>
      <c r="I141" s="612"/>
      <c r="J141" s="612"/>
    </row>
    <row r="142" spans="1:10" s="86" customFormat="1" ht="12.75" customHeight="1">
      <c r="A142" s="86" t="s">
        <v>1892</v>
      </c>
      <c r="B142" s="1094"/>
      <c r="C142" s="1094"/>
      <c r="E142" s="615">
        <f t="shared" ref="E142" si="136">SUM(E143:E150)</f>
        <v>28046</v>
      </c>
      <c r="F142" s="615">
        <f t="shared" ref="F142:H142" si="137">SUM(F143:F150)</f>
        <v>28046</v>
      </c>
      <c r="G142" s="615">
        <f t="shared" ref="G142" si="138">SUM(G143:G150)</f>
        <v>436</v>
      </c>
      <c r="H142" s="615">
        <f t="shared" si="137"/>
        <v>436</v>
      </c>
      <c r="I142" s="616">
        <f>SUM(E142,G142)</f>
        <v>28482</v>
      </c>
      <c r="J142" s="616">
        <f>SUM(F142,H142)</f>
        <v>28482</v>
      </c>
    </row>
    <row r="143" spans="1:10" s="86" customFormat="1">
      <c r="B143" s="951"/>
      <c r="C143" s="351" t="s">
        <v>1865</v>
      </c>
      <c r="D143" s="378" t="s">
        <v>1866</v>
      </c>
      <c r="E143" s="611">
        <v>10432</v>
      </c>
      <c r="F143" s="611">
        <v>10432</v>
      </c>
      <c r="G143" s="614">
        <v>0</v>
      </c>
      <c r="H143" s="614">
        <v>0</v>
      </c>
      <c r="I143" s="612">
        <f>SUM(E143,G143)</f>
        <v>10432</v>
      </c>
      <c r="J143" s="612">
        <f>SUM(F143,H143)</f>
        <v>10432</v>
      </c>
    </row>
    <row r="144" spans="1:10" s="86" customFormat="1">
      <c r="B144" s="951"/>
      <c r="C144" s="351" t="s">
        <v>1867</v>
      </c>
      <c r="D144" s="378" t="s">
        <v>1868</v>
      </c>
      <c r="E144" s="611">
        <v>5484</v>
      </c>
      <c r="F144" s="611">
        <v>5484</v>
      </c>
      <c r="G144" s="614">
        <v>0</v>
      </c>
      <c r="H144" s="614">
        <v>0</v>
      </c>
      <c r="I144" s="612">
        <f t="shared" ref="I144:I149" si="139">SUM(E144,G144)</f>
        <v>5484</v>
      </c>
      <c r="J144" s="612">
        <f t="shared" ref="J144:J149" si="140">SUM(F144,H144)</f>
        <v>5484</v>
      </c>
    </row>
    <row r="145" spans="1:10" s="86" customFormat="1">
      <c r="B145" s="951"/>
      <c r="C145" s="351" t="s">
        <v>1869</v>
      </c>
      <c r="D145" s="378" t="s">
        <v>1870</v>
      </c>
      <c r="E145" s="611">
        <v>48</v>
      </c>
      <c r="F145" s="611">
        <v>48</v>
      </c>
      <c r="G145" s="614">
        <v>0</v>
      </c>
      <c r="H145" s="614">
        <v>0</v>
      </c>
      <c r="I145" s="612">
        <f t="shared" si="139"/>
        <v>48</v>
      </c>
      <c r="J145" s="612">
        <f t="shared" si="140"/>
        <v>48</v>
      </c>
    </row>
    <row r="146" spans="1:10" s="86" customFormat="1">
      <c r="B146" s="951"/>
      <c r="C146" s="334" t="s">
        <v>1871</v>
      </c>
      <c r="D146" s="378" t="s">
        <v>1872</v>
      </c>
      <c r="E146" s="611">
        <v>187</v>
      </c>
      <c r="F146" s="611">
        <v>187</v>
      </c>
      <c r="G146" s="614">
        <v>0</v>
      </c>
      <c r="H146" s="614">
        <v>0</v>
      </c>
      <c r="I146" s="612">
        <f t="shared" si="139"/>
        <v>187</v>
      </c>
      <c r="J146" s="612">
        <f t="shared" si="140"/>
        <v>187</v>
      </c>
    </row>
    <row r="147" spans="1:10" s="86" customFormat="1">
      <c r="B147" s="951"/>
      <c r="C147" s="334" t="s">
        <v>1873</v>
      </c>
      <c r="D147" s="378" t="s">
        <v>1874</v>
      </c>
      <c r="E147" s="611">
        <v>8360</v>
      </c>
      <c r="F147" s="611">
        <v>8360</v>
      </c>
      <c r="G147" s="614">
        <v>0</v>
      </c>
      <c r="H147" s="614">
        <v>0</v>
      </c>
      <c r="I147" s="612">
        <f t="shared" si="139"/>
        <v>8360</v>
      </c>
      <c r="J147" s="612">
        <f t="shared" si="140"/>
        <v>8360</v>
      </c>
    </row>
    <row r="148" spans="1:10" s="86" customFormat="1">
      <c r="B148" s="951"/>
      <c r="C148" s="334" t="s">
        <v>1875</v>
      </c>
      <c r="D148" s="378" t="s">
        <v>1876</v>
      </c>
      <c r="E148" s="611">
        <v>3534</v>
      </c>
      <c r="F148" s="611">
        <v>3534</v>
      </c>
      <c r="G148" s="614">
        <v>0</v>
      </c>
      <c r="H148" s="614">
        <v>0</v>
      </c>
      <c r="I148" s="612">
        <f t="shared" si="139"/>
        <v>3534</v>
      </c>
      <c r="J148" s="612">
        <f t="shared" si="140"/>
        <v>3534</v>
      </c>
    </row>
    <row r="149" spans="1:10" s="86" customFormat="1">
      <c r="B149" s="951"/>
      <c r="C149" s="334" t="s">
        <v>6098</v>
      </c>
      <c r="D149" s="378" t="s">
        <v>6099</v>
      </c>
      <c r="E149" s="611">
        <v>1</v>
      </c>
      <c r="F149" s="611">
        <v>1</v>
      </c>
      <c r="G149" s="614">
        <v>0</v>
      </c>
      <c r="H149" s="614">
        <v>0</v>
      </c>
      <c r="I149" s="612">
        <f t="shared" si="139"/>
        <v>1</v>
      </c>
      <c r="J149" s="612">
        <f t="shared" si="140"/>
        <v>1</v>
      </c>
    </row>
    <row r="150" spans="1:10">
      <c r="B150" s="332"/>
      <c r="C150" s="950"/>
      <c r="D150" s="378" t="s">
        <v>1877</v>
      </c>
      <c r="E150" s="611">
        <v>0</v>
      </c>
      <c r="F150" s="611">
        <v>0</v>
      </c>
      <c r="G150" s="614">
        <v>436</v>
      </c>
      <c r="H150" s="614">
        <v>436</v>
      </c>
      <c r="I150" s="612">
        <f t="shared" ref="I150:J152" si="141">SUM(E150,G150)</f>
        <v>436</v>
      </c>
      <c r="J150" s="612">
        <f t="shared" si="141"/>
        <v>436</v>
      </c>
    </row>
    <row r="151" spans="1:10" s="86" customFormat="1">
      <c r="A151" s="86" t="s">
        <v>1893</v>
      </c>
      <c r="B151" s="1094"/>
      <c r="C151" s="1094"/>
      <c r="E151" s="615">
        <f t="shared" ref="E151" si="142">SUM(E152:E158)</f>
        <v>20679</v>
      </c>
      <c r="F151" s="615">
        <f t="shared" ref="F151:H151" si="143">SUM(F152:F158)</f>
        <v>20679</v>
      </c>
      <c r="G151" s="615">
        <f t="shared" ref="G151" si="144">SUM(G152:G158)</f>
        <v>187</v>
      </c>
      <c r="H151" s="615">
        <f t="shared" si="143"/>
        <v>188</v>
      </c>
      <c r="I151" s="616">
        <f t="shared" si="141"/>
        <v>20866</v>
      </c>
      <c r="J151" s="616">
        <f t="shared" si="141"/>
        <v>20867</v>
      </c>
    </row>
    <row r="152" spans="1:10" s="86" customFormat="1">
      <c r="B152" s="951"/>
      <c r="C152" s="334" t="s">
        <v>1865</v>
      </c>
      <c r="D152" s="378" t="s">
        <v>1866</v>
      </c>
      <c r="E152" s="611">
        <v>3480</v>
      </c>
      <c r="F152" s="611">
        <v>3480</v>
      </c>
      <c r="G152" s="614"/>
      <c r="H152" s="614"/>
      <c r="I152" s="612">
        <f t="shared" si="141"/>
        <v>3480</v>
      </c>
      <c r="J152" s="612">
        <f t="shared" si="141"/>
        <v>3480</v>
      </c>
    </row>
    <row r="153" spans="1:10" s="86" customFormat="1">
      <c r="B153" s="951"/>
      <c r="C153" s="334" t="s">
        <v>1867</v>
      </c>
      <c r="D153" s="378" t="s">
        <v>1868</v>
      </c>
      <c r="E153" s="611">
        <v>4493</v>
      </c>
      <c r="F153" s="611">
        <v>4493</v>
      </c>
      <c r="G153" s="614"/>
      <c r="H153" s="614"/>
      <c r="I153" s="612">
        <f t="shared" ref="I153:I157" si="145">SUM(E153,G153)</f>
        <v>4493</v>
      </c>
      <c r="J153" s="612">
        <f t="shared" ref="J153:J157" si="146">SUM(F153,H153)</f>
        <v>4493</v>
      </c>
    </row>
    <row r="154" spans="1:10" s="86" customFormat="1">
      <c r="B154" s="951"/>
      <c r="C154" s="334" t="s">
        <v>1873</v>
      </c>
      <c r="D154" s="378" t="s">
        <v>1874</v>
      </c>
      <c r="E154" s="611">
        <v>293</v>
      </c>
      <c r="F154" s="611">
        <v>293</v>
      </c>
      <c r="G154" s="614"/>
      <c r="H154" s="614"/>
      <c r="I154" s="612">
        <f t="shared" si="145"/>
        <v>293</v>
      </c>
      <c r="J154" s="612">
        <f t="shared" si="146"/>
        <v>293</v>
      </c>
    </row>
    <row r="155" spans="1:10" s="86" customFormat="1">
      <c r="B155" s="951"/>
      <c r="C155" s="334" t="s">
        <v>1875</v>
      </c>
      <c r="D155" s="378" t="s">
        <v>1876</v>
      </c>
      <c r="E155" s="611">
        <v>522</v>
      </c>
      <c r="F155" s="611">
        <v>522</v>
      </c>
      <c r="G155" s="614"/>
      <c r="H155" s="614"/>
      <c r="I155" s="612">
        <f t="shared" si="145"/>
        <v>522</v>
      </c>
      <c r="J155" s="612">
        <f t="shared" si="146"/>
        <v>522</v>
      </c>
    </row>
    <row r="156" spans="1:10" s="86" customFormat="1">
      <c r="B156" s="951"/>
      <c r="C156" s="334" t="s">
        <v>6098</v>
      </c>
      <c r="D156" s="378" t="s">
        <v>6099</v>
      </c>
      <c r="E156" s="611">
        <v>139</v>
      </c>
      <c r="F156" s="611">
        <v>139</v>
      </c>
      <c r="G156" s="614"/>
      <c r="H156" s="614"/>
      <c r="I156" s="612">
        <f t="shared" si="145"/>
        <v>139</v>
      </c>
      <c r="J156" s="612">
        <f t="shared" si="146"/>
        <v>139</v>
      </c>
    </row>
    <row r="157" spans="1:10" s="86" customFormat="1">
      <c r="B157" s="951"/>
      <c r="C157" s="351" t="s">
        <v>4383</v>
      </c>
      <c r="D157" s="542" t="s">
        <v>4384</v>
      </c>
      <c r="E157" s="611">
        <v>11752</v>
      </c>
      <c r="F157" s="611">
        <v>11752</v>
      </c>
      <c r="G157" s="614"/>
      <c r="H157" s="614"/>
      <c r="I157" s="612">
        <f t="shared" si="145"/>
        <v>11752</v>
      </c>
      <c r="J157" s="612">
        <f t="shared" si="146"/>
        <v>11752</v>
      </c>
    </row>
    <row r="158" spans="1:10">
      <c r="B158" s="332"/>
      <c r="C158" s="351"/>
      <c r="D158" s="378" t="s">
        <v>1877</v>
      </c>
      <c r="E158" s="614"/>
      <c r="F158" s="614"/>
      <c r="G158" s="614">
        <v>187</v>
      </c>
      <c r="H158" s="614">
        <v>188</v>
      </c>
      <c r="I158" s="612">
        <f t="shared" ref="I158:J160" si="147">SUM(E158,G158)</f>
        <v>187</v>
      </c>
      <c r="J158" s="612">
        <f t="shared" si="147"/>
        <v>188</v>
      </c>
    </row>
    <row r="159" spans="1:10" s="86" customFormat="1">
      <c r="A159" s="86" t="s">
        <v>1894</v>
      </c>
      <c r="B159" s="1094"/>
      <c r="C159" s="1094"/>
      <c r="E159" s="615">
        <f t="shared" ref="E159" si="148">SUM(E160:E164)</f>
        <v>5596</v>
      </c>
      <c r="F159" s="615">
        <f t="shared" ref="F159:H159" si="149">SUM(F160:F164)</f>
        <v>5596</v>
      </c>
      <c r="G159" s="615">
        <f t="shared" ref="G159" si="150">SUM(G160:G164)</f>
        <v>1</v>
      </c>
      <c r="H159" s="615">
        <f t="shared" si="149"/>
        <v>0</v>
      </c>
      <c r="I159" s="616">
        <f t="shared" si="147"/>
        <v>5597</v>
      </c>
      <c r="J159" s="616">
        <f t="shared" si="147"/>
        <v>5596</v>
      </c>
    </row>
    <row r="160" spans="1:10" s="86" customFormat="1">
      <c r="B160" s="951"/>
      <c r="C160" s="351" t="s">
        <v>1865</v>
      </c>
      <c r="D160" s="378" t="s">
        <v>1866</v>
      </c>
      <c r="E160" s="611">
        <v>3514</v>
      </c>
      <c r="F160" s="611">
        <v>3514</v>
      </c>
      <c r="G160" s="614"/>
      <c r="H160" s="614"/>
      <c r="I160" s="612">
        <f t="shared" si="147"/>
        <v>3514</v>
      </c>
      <c r="J160" s="612">
        <f t="shared" si="147"/>
        <v>3514</v>
      </c>
    </row>
    <row r="161" spans="1:10" s="86" customFormat="1">
      <c r="B161" s="951"/>
      <c r="C161" s="351" t="s">
        <v>1867</v>
      </c>
      <c r="D161" s="378" t="s">
        <v>1868</v>
      </c>
      <c r="E161" s="611">
        <v>146</v>
      </c>
      <c r="F161" s="611">
        <v>146</v>
      </c>
      <c r="G161" s="614"/>
      <c r="H161" s="614"/>
      <c r="I161" s="612">
        <f t="shared" ref="I161:I163" si="151">SUM(E161,G161)</f>
        <v>146</v>
      </c>
      <c r="J161" s="612">
        <f t="shared" ref="J161:J163" si="152">SUM(F161,H161)</f>
        <v>146</v>
      </c>
    </row>
    <row r="162" spans="1:10" s="86" customFormat="1">
      <c r="B162" s="951"/>
      <c r="C162" s="351" t="s">
        <v>1873</v>
      </c>
      <c r="D162" s="378" t="s">
        <v>1874</v>
      </c>
      <c r="E162" s="611">
        <v>1758</v>
      </c>
      <c r="F162" s="611">
        <v>1758</v>
      </c>
      <c r="G162" s="614"/>
      <c r="H162" s="614"/>
      <c r="I162" s="612">
        <f t="shared" si="151"/>
        <v>1758</v>
      </c>
      <c r="J162" s="612">
        <f t="shared" si="152"/>
        <v>1758</v>
      </c>
    </row>
    <row r="163" spans="1:10">
      <c r="B163" s="332"/>
      <c r="C163" s="351" t="s">
        <v>1875</v>
      </c>
      <c r="D163" s="378" t="s">
        <v>1876</v>
      </c>
      <c r="E163" s="611">
        <v>178</v>
      </c>
      <c r="F163" s="611">
        <v>178</v>
      </c>
      <c r="G163" s="614"/>
      <c r="H163" s="614"/>
      <c r="I163" s="612">
        <f t="shared" si="151"/>
        <v>178</v>
      </c>
      <c r="J163" s="612">
        <f t="shared" si="152"/>
        <v>178</v>
      </c>
    </row>
    <row r="164" spans="1:10">
      <c r="B164" s="332"/>
      <c r="C164" s="950"/>
      <c r="D164" s="378" t="s">
        <v>1877</v>
      </c>
      <c r="E164" s="614">
        <v>0</v>
      </c>
      <c r="F164" s="614">
        <v>0</v>
      </c>
      <c r="G164" s="611">
        <v>1</v>
      </c>
      <c r="H164" s="611">
        <v>0</v>
      </c>
      <c r="I164" s="612">
        <f t="shared" ref="I164:J166" si="153">SUM(E164,G164)</f>
        <v>1</v>
      </c>
      <c r="J164" s="612">
        <f t="shared" si="153"/>
        <v>0</v>
      </c>
    </row>
    <row r="165" spans="1:10" s="86" customFormat="1">
      <c r="A165" s="86" t="s">
        <v>1895</v>
      </c>
      <c r="B165" s="1094"/>
      <c r="C165" s="1094"/>
      <c r="E165" s="615">
        <f t="shared" ref="E165" si="154">SUM(E166:E170)</f>
        <v>6006</v>
      </c>
      <c r="F165" s="615">
        <f t="shared" ref="F165" si="155">SUM(F166:F170)</f>
        <v>6006</v>
      </c>
      <c r="G165" s="615">
        <f t="shared" ref="G165" si="156">SUM(G166:G170)</f>
        <v>1243</v>
      </c>
      <c r="H165" s="615">
        <f t="shared" ref="H165" si="157">SUM(H166:H170)</f>
        <v>1244</v>
      </c>
      <c r="I165" s="616">
        <f t="shared" si="153"/>
        <v>7249</v>
      </c>
      <c r="J165" s="616">
        <f t="shared" si="153"/>
        <v>7250</v>
      </c>
    </row>
    <row r="166" spans="1:10" s="86" customFormat="1">
      <c r="B166" s="951"/>
      <c r="C166" s="351" t="s">
        <v>6100</v>
      </c>
      <c r="D166" s="378" t="s">
        <v>6101</v>
      </c>
      <c r="E166" s="613">
        <v>4074</v>
      </c>
      <c r="F166" s="613">
        <v>4074</v>
      </c>
      <c r="G166" s="614"/>
      <c r="H166" s="614"/>
      <c r="I166" s="612">
        <f t="shared" si="153"/>
        <v>4074</v>
      </c>
      <c r="J166" s="612">
        <f t="shared" si="153"/>
        <v>4074</v>
      </c>
    </row>
    <row r="167" spans="1:10" s="86" customFormat="1">
      <c r="B167" s="951"/>
      <c r="C167" s="351" t="s">
        <v>6102</v>
      </c>
      <c r="D167" s="378" t="s">
        <v>6103</v>
      </c>
      <c r="E167" s="613">
        <v>1</v>
      </c>
      <c r="F167" s="613">
        <v>1</v>
      </c>
      <c r="G167" s="614"/>
      <c r="H167" s="614"/>
      <c r="I167" s="612">
        <f t="shared" ref="I167:I169" si="158">SUM(E167,G167)</f>
        <v>1</v>
      </c>
      <c r="J167" s="612">
        <f t="shared" ref="J167:J169" si="159">SUM(F167,H167)</f>
        <v>1</v>
      </c>
    </row>
    <row r="168" spans="1:10" s="86" customFormat="1">
      <c r="B168" s="951"/>
      <c r="C168" s="351" t="s">
        <v>6104</v>
      </c>
      <c r="D168" s="378" t="s">
        <v>6105</v>
      </c>
      <c r="E168" s="613">
        <v>1931</v>
      </c>
      <c r="F168" s="613">
        <v>1931</v>
      </c>
      <c r="G168" s="614"/>
      <c r="H168" s="614"/>
      <c r="I168" s="612">
        <f t="shared" si="158"/>
        <v>1931</v>
      </c>
      <c r="J168" s="612">
        <f t="shared" si="159"/>
        <v>1931</v>
      </c>
    </row>
    <row r="169" spans="1:10" s="86" customFormat="1">
      <c r="B169" s="951"/>
      <c r="C169" s="351" t="s">
        <v>6106</v>
      </c>
      <c r="D169" s="378" t="s">
        <v>6107</v>
      </c>
      <c r="E169" s="613">
        <v>0</v>
      </c>
      <c r="F169" s="613">
        <v>0</v>
      </c>
      <c r="G169" s="614"/>
      <c r="H169" s="614"/>
      <c r="I169" s="612">
        <f t="shared" si="158"/>
        <v>0</v>
      </c>
      <c r="J169" s="612">
        <f t="shared" si="159"/>
        <v>0</v>
      </c>
    </row>
    <row r="170" spans="1:10">
      <c r="B170" s="332"/>
      <c r="C170" s="950"/>
      <c r="D170" s="378" t="s">
        <v>1877</v>
      </c>
      <c r="E170" s="613">
        <v>0</v>
      </c>
      <c r="F170" s="613">
        <v>0</v>
      </c>
      <c r="G170" s="614">
        <v>1243</v>
      </c>
      <c r="H170" s="614">
        <v>1244</v>
      </c>
      <c r="I170" s="612">
        <f t="shared" ref="I170:J172" si="160">SUM(E170,G170)</f>
        <v>1243</v>
      </c>
      <c r="J170" s="612">
        <f t="shared" si="160"/>
        <v>1244</v>
      </c>
    </row>
    <row r="171" spans="1:10" s="86" customFormat="1">
      <c r="A171" s="86" t="s">
        <v>1896</v>
      </c>
      <c r="B171" s="1094"/>
      <c r="C171" s="1094"/>
      <c r="E171" s="615">
        <f t="shared" ref="E171" si="161">SUM(E172:E177)</f>
        <v>47188</v>
      </c>
      <c r="F171" s="615">
        <f t="shared" ref="F171:H171" si="162">SUM(F172:F177)</f>
        <v>47188</v>
      </c>
      <c r="G171" s="615">
        <f t="shared" ref="G171" si="163">SUM(G172:G177)</f>
        <v>0</v>
      </c>
      <c r="H171" s="615">
        <f t="shared" si="162"/>
        <v>0</v>
      </c>
      <c r="I171" s="616">
        <f t="shared" si="160"/>
        <v>47188</v>
      </c>
      <c r="J171" s="616">
        <f t="shared" si="160"/>
        <v>47188</v>
      </c>
    </row>
    <row r="172" spans="1:10" s="86" customFormat="1">
      <c r="B172" s="951"/>
      <c r="C172" s="351" t="s">
        <v>1865</v>
      </c>
      <c r="D172" s="378" t="s">
        <v>1866</v>
      </c>
      <c r="E172" s="611">
        <v>39689</v>
      </c>
      <c r="F172" s="611">
        <v>39689</v>
      </c>
      <c r="G172" s="614"/>
      <c r="H172" s="614"/>
      <c r="I172" s="612">
        <f t="shared" si="160"/>
        <v>39689</v>
      </c>
      <c r="J172" s="612">
        <f t="shared" si="160"/>
        <v>39689</v>
      </c>
    </row>
    <row r="173" spans="1:10" s="86" customFormat="1">
      <c r="B173" s="951"/>
      <c r="C173" s="351" t="s">
        <v>1867</v>
      </c>
      <c r="D173" s="378" t="s">
        <v>1868</v>
      </c>
      <c r="E173" s="611">
        <v>1</v>
      </c>
      <c r="F173" s="611">
        <v>1</v>
      </c>
      <c r="G173" s="614"/>
      <c r="H173" s="614"/>
      <c r="I173" s="612">
        <f t="shared" ref="I173:I177" si="164">SUM(E173,G173)</f>
        <v>1</v>
      </c>
      <c r="J173" s="612">
        <f t="shared" ref="J173:J177" si="165">SUM(F173,H173)</f>
        <v>1</v>
      </c>
    </row>
    <row r="174" spans="1:10" s="86" customFormat="1">
      <c r="B174" s="951"/>
      <c r="C174" s="351" t="s">
        <v>1869</v>
      </c>
      <c r="D174" s="378" t="s">
        <v>1870</v>
      </c>
      <c r="E174" s="611">
        <v>28</v>
      </c>
      <c r="F174" s="611">
        <v>28</v>
      </c>
      <c r="G174" s="614"/>
      <c r="H174" s="614"/>
      <c r="I174" s="612">
        <f t="shared" si="164"/>
        <v>28</v>
      </c>
      <c r="J174" s="612">
        <f t="shared" si="165"/>
        <v>28</v>
      </c>
    </row>
    <row r="175" spans="1:10" s="86" customFormat="1">
      <c r="B175" s="951"/>
      <c r="C175" s="351" t="s">
        <v>1871</v>
      </c>
      <c r="D175" s="378" t="s">
        <v>1872</v>
      </c>
      <c r="E175" s="611">
        <v>1</v>
      </c>
      <c r="F175" s="611">
        <v>1</v>
      </c>
      <c r="G175" s="614"/>
      <c r="H175" s="614"/>
      <c r="I175" s="612">
        <f t="shared" si="164"/>
        <v>1</v>
      </c>
      <c r="J175" s="612">
        <f t="shared" si="165"/>
        <v>1</v>
      </c>
    </row>
    <row r="176" spans="1:10" s="86" customFormat="1">
      <c r="B176" s="951"/>
      <c r="C176" s="351" t="s">
        <v>1873</v>
      </c>
      <c r="D176" s="378" t="s">
        <v>1874</v>
      </c>
      <c r="E176" s="611">
        <v>7462</v>
      </c>
      <c r="F176" s="611">
        <v>7462</v>
      </c>
      <c r="G176" s="614"/>
      <c r="H176" s="614"/>
      <c r="I176" s="612">
        <f t="shared" si="164"/>
        <v>7462</v>
      </c>
      <c r="J176" s="612">
        <f t="shared" si="165"/>
        <v>7462</v>
      </c>
    </row>
    <row r="177" spans="1:11" s="86" customFormat="1">
      <c r="B177" s="951"/>
      <c r="C177" s="351" t="s">
        <v>1875</v>
      </c>
      <c r="D177" s="378" t="s">
        <v>1876</v>
      </c>
      <c r="E177" s="611">
        <v>7</v>
      </c>
      <c r="F177" s="611">
        <v>7</v>
      </c>
      <c r="G177" s="614"/>
      <c r="H177" s="614"/>
      <c r="I177" s="612">
        <f t="shared" si="164"/>
        <v>7</v>
      </c>
      <c r="J177" s="612">
        <f t="shared" si="165"/>
        <v>7</v>
      </c>
    </row>
    <row r="178" spans="1:11" s="86" customFormat="1">
      <c r="A178" s="86" t="s">
        <v>1897</v>
      </c>
      <c r="B178" s="1094"/>
      <c r="C178" s="1094"/>
      <c r="E178" s="615">
        <f t="shared" ref="E178" si="166">SUM(E179:E183)</f>
        <v>6502</v>
      </c>
      <c r="F178" s="615">
        <f t="shared" ref="F178:H178" si="167">SUM(F179:F183)</f>
        <v>6502</v>
      </c>
      <c r="G178" s="615">
        <f t="shared" ref="G178" si="168">SUM(G179:G183)</f>
        <v>3317</v>
      </c>
      <c r="H178" s="615">
        <f t="shared" si="167"/>
        <v>3317</v>
      </c>
      <c r="I178" s="616">
        <f>SUM(E178,G178)</f>
        <v>9819</v>
      </c>
      <c r="J178" s="616">
        <f>SUM(F178,H178)</f>
        <v>9819</v>
      </c>
    </row>
    <row r="179" spans="1:11" s="86" customFormat="1">
      <c r="B179" s="951"/>
      <c r="C179" s="351" t="s">
        <v>1873</v>
      </c>
      <c r="D179" s="378" t="s">
        <v>1874</v>
      </c>
      <c r="E179" s="611">
        <v>1960</v>
      </c>
      <c r="F179" s="611">
        <v>1960</v>
      </c>
      <c r="G179" s="614"/>
      <c r="H179" s="614"/>
      <c r="I179" s="612">
        <f>SUM(E179,G179)</f>
        <v>1960</v>
      </c>
      <c r="J179" s="612">
        <f>SUM(F179,H179)</f>
        <v>1960</v>
      </c>
    </row>
    <row r="180" spans="1:11" s="86" customFormat="1">
      <c r="B180" s="951"/>
      <c r="C180" s="351" t="s">
        <v>1875</v>
      </c>
      <c r="D180" s="378" t="s">
        <v>1876</v>
      </c>
      <c r="E180" s="611">
        <v>1878</v>
      </c>
      <c r="F180" s="611">
        <v>1878</v>
      </c>
      <c r="G180" s="614"/>
      <c r="H180" s="614"/>
      <c r="I180" s="612">
        <f t="shared" ref="I180:I183" si="169">SUM(E180,G180)</f>
        <v>1878</v>
      </c>
      <c r="J180" s="612">
        <f t="shared" ref="J180:J183" si="170">SUM(F180,H180)</f>
        <v>1878</v>
      </c>
    </row>
    <row r="181" spans="1:11" s="86" customFormat="1">
      <c r="B181" s="951"/>
      <c r="C181" s="351" t="s">
        <v>6109</v>
      </c>
      <c r="D181" s="378" t="s">
        <v>6110</v>
      </c>
      <c r="E181" s="611">
        <v>1631</v>
      </c>
      <c r="F181" s="611">
        <v>1631</v>
      </c>
      <c r="G181" s="614"/>
      <c r="H181" s="614"/>
      <c r="I181" s="612">
        <f t="shared" si="169"/>
        <v>1631</v>
      </c>
      <c r="J181" s="612">
        <f t="shared" si="170"/>
        <v>1631</v>
      </c>
    </row>
    <row r="182" spans="1:11" s="86" customFormat="1">
      <c r="B182" s="951"/>
      <c r="C182" s="351" t="s">
        <v>6111</v>
      </c>
      <c r="D182" s="378" t="s">
        <v>6112</v>
      </c>
      <c r="E182" s="611">
        <v>1033</v>
      </c>
      <c r="F182" s="611">
        <v>1033</v>
      </c>
      <c r="G182" s="614"/>
      <c r="H182" s="614"/>
      <c r="I182" s="612">
        <f t="shared" si="169"/>
        <v>1033</v>
      </c>
      <c r="J182" s="612">
        <f t="shared" si="170"/>
        <v>1033</v>
      </c>
    </row>
    <row r="183" spans="1:11" s="86" customFormat="1">
      <c r="B183" s="951"/>
      <c r="C183" s="351"/>
      <c r="D183" s="378" t="s">
        <v>1877</v>
      </c>
      <c r="E183" s="611"/>
      <c r="F183" s="611"/>
      <c r="G183" s="614">
        <v>3317</v>
      </c>
      <c r="H183" s="614">
        <v>3317</v>
      </c>
      <c r="I183" s="612">
        <f t="shared" si="169"/>
        <v>3317</v>
      </c>
      <c r="J183" s="612">
        <f t="shared" si="170"/>
        <v>3317</v>
      </c>
    </row>
    <row r="184" spans="1:11" s="127" customFormat="1">
      <c r="B184" s="345" t="s">
        <v>1821</v>
      </c>
      <c r="C184" s="342"/>
      <c r="D184" s="343"/>
      <c r="E184" s="343">
        <f>E186+E187</f>
        <v>1262</v>
      </c>
      <c r="F184" s="343">
        <f t="shared" ref="F184:H184" si="171">F186+F187</f>
        <v>1262</v>
      </c>
      <c r="G184" s="343">
        <f t="shared" si="171"/>
        <v>0</v>
      </c>
      <c r="H184" s="343">
        <f t="shared" si="171"/>
        <v>0</v>
      </c>
      <c r="I184" s="343">
        <f t="shared" ref="I184" si="172">SUM(E184,G184)</f>
        <v>1262</v>
      </c>
      <c r="J184" s="343">
        <f t="shared" ref="J184" si="173">SUM(F184,H184)</f>
        <v>1262</v>
      </c>
      <c r="K184" s="86" t="s">
        <v>155</v>
      </c>
    </row>
    <row r="185" spans="1:11" s="266" customFormat="1">
      <c r="B185" s="952"/>
      <c r="C185" s="351" t="s">
        <v>1816</v>
      </c>
      <c r="D185" s="352" t="s">
        <v>1784</v>
      </c>
      <c r="E185" s="346"/>
      <c r="F185" s="346"/>
      <c r="G185" s="346"/>
      <c r="H185" s="346"/>
      <c r="I185" s="612">
        <f t="shared" ref="I185:I188" si="174">SUM(E185,G185)</f>
        <v>0</v>
      </c>
      <c r="J185" s="612">
        <f t="shared" ref="J185:J188" si="175">SUM(F185,H185)</f>
        <v>0</v>
      </c>
    </row>
    <row r="186" spans="1:11" s="266" customFormat="1">
      <c r="B186" s="952"/>
      <c r="C186" s="351" t="s">
        <v>1817</v>
      </c>
      <c r="D186" s="352" t="s">
        <v>1785</v>
      </c>
      <c r="E186" s="346">
        <v>1225</v>
      </c>
      <c r="F186" s="346">
        <v>1225</v>
      </c>
      <c r="G186" s="346"/>
      <c r="H186" s="346"/>
      <c r="I186" s="612">
        <f t="shared" si="174"/>
        <v>1225</v>
      </c>
      <c r="J186" s="612">
        <f t="shared" si="175"/>
        <v>1225</v>
      </c>
    </row>
    <row r="187" spans="1:11" s="266" customFormat="1">
      <c r="B187" s="952"/>
      <c r="C187" s="351" t="s">
        <v>1818</v>
      </c>
      <c r="D187" s="352" t="s">
        <v>1786</v>
      </c>
      <c r="E187" s="617">
        <v>37</v>
      </c>
      <c r="F187" s="617">
        <v>37</v>
      </c>
      <c r="G187" s="612"/>
      <c r="H187" s="612"/>
      <c r="I187" s="612">
        <f t="shared" si="174"/>
        <v>37</v>
      </c>
      <c r="J187" s="612">
        <f t="shared" si="175"/>
        <v>37</v>
      </c>
    </row>
    <row r="188" spans="1:11" s="266" customFormat="1">
      <c r="B188" s="952"/>
      <c r="C188" s="351" t="s">
        <v>1819</v>
      </c>
      <c r="D188" s="352" t="s">
        <v>1787</v>
      </c>
      <c r="E188" s="612"/>
      <c r="F188" s="612"/>
      <c r="G188" s="612"/>
      <c r="H188" s="612"/>
      <c r="I188" s="612">
        <f t="shared" si="174"/>
        <v>0</v>
      </c>
      <c r="J188" s="612">
        <f t="shared" si="175"/>
        <v>0</v>
      </c>
    </row>
    <row r="190" spans="1:11" s="86" customFormat="1" ht="13.8">
      <c r="B190" s="321" t="s">
        <v>1749</v>
      </c>
      <c r="C190" s="330"/>
      <c r="D190" s="321"/>
      <c r="E190" s="321"/>
      <c r="F190" s="321"/>
      <c r="G190" s="321"/>
      <c r="H190" s="321"/>
      <c r="I190" s="321"/>
      <c r="J190" s="321"/>
    </row>
    <row r="191" spans="1:11" s="86" customFormat="1">
      <c r="B191" s="341" t="s">
        <v>214</v>
      </c>
      <c r="C191" s="344"/>
      <c r="E191" s="819">
        <f>E192+E850</f>
        <v>1590712</v>
      </c>
      <c r="F191" s="819">
        <f t="shared" ref="F191:H191" si="176">F192+F850</f>
        <v>1590658</v>
      </c>
      <c r="G191" s="820">
        <f t="shared" si="176"/>
        <v>1569264</v>
      </c>
      <c r="H191" s="820">
        <f t="shared" si="176"/>
        <v>1568467</v>
      </c>
      <c r="I191" s="820">
        <f t="shared" ref="I191" si="177">SUM(E191,G191)</f>
        <v>3159976</v>
      </c>
      <c r="J191" s="820">
        <f t="shared" ref="J191" si="178">SUM(F191,H191)</f>
        <v>3159125</v>
      </c>
    </row>
    <row r="192" spans="1:11" s="86" customFormat="1">
      <c r="B192" s="341" t="s">
        <v>212</v>
      </c>
      <c r="C192" s="344"/>
      <c r="E192" s="821">
        <f>SUM(E194:E845)</f>
        <v>457</v>
      </c>
      <c r="F192" s="821">
        <f t="shared" ref="F192:H192" si="179">SUM(F194:F845)</f>
        <v>457</v>
      </c>
      <c r="G192" s="821">
        <f t="shared" si="179"/>
        <v>15575</v>
      </c>
      <c r="H192" s="821">
        <f t="shared" si="179"/>
        <v>14637</v>
      </c>
      <c r="I192" s="821">
        <f t="shared" ref="I192" si="180">SUM(E192,G192)</f>
        <v>16032</v>
      </c>
      <c r="J192" s="821">
        <f t="shared" ref="J192" si="181">SUM(F192,H192)</f>
        <v>15094</v>
      </c>
    </row>
    <row r="193" spans="1:10">
      <c r="A193" s="379" t="s">
        <v>1889</v>
      </c>
      <c r="C193" s="197"/>
      <c r="D193" s="198"/>
      <c r="E193" s="619"/>
      <c r="F193" s="619"/>
      <c r="G193" s="612"/>
      <c r="H193" s="612"/>
      <c r="I193" s="612"/>
      <c r="J193" s="612"/>
    </row>
    <row r="194" spans="1:10">
      <c r="A194" s="380"/>
      <c r="B194" s="332"/>
      <c r="C194" s="382" t="s">
        <v>1898</v>
      </c>
      <c r="D194" s="383" t="s">
        <v>1899</v>
      </c>
      <c r="E194" s="619">
        <v>0</v>
      </c>
      <c r="F194" s="619">
        <v>0</v>
      </c>
      <c r="G194" s="612">
        <v>34</v>
      </c>
      <c r="H194" s="612">
        <v>34</v>
      </c>
      <c r="I194" s="612">
        <f t="shared" ref="I194:I240" si="182">SUM(E194,G194)</f>
        <v>34</v>
      </c>
      <c r="J194" s="612">
        <f t="shared" ref="J194:J240" si="183">SUM(F194,H194)</f>
        <v>34</v>
      </c>
    </row>
    <row r="195" spans="1:10">
      <c r="A195" s="380"/>
      <c r="B195" s="332"/>
      <c r="C195" s="389" t="s">
        <v>1900</v>
      </c>
      <c r="D195" s="381" t="s">
        <v>1901</v>
      </c>
      <c r="E195" s="619">
        <v>0</v>
      </c>
      <c r="F195" s="619">
        <v>0</v>
      </c>
      <c r="G195" s="612">
        <v>2</v>
      </c>
      <c r="H195" s="612">
        <v>2</v>
      </c>
      <c r="I195" s="612">
        <f t="shared" si="182"/>
        <v>2</v>
      </c>
      <c r="J195" s="612">
        <f t="shared" si="183"/>
        <v>2</v>
      </c>
    </row>
    <row r="196" spans="1:10">
      <c r="A196" s="380"/>
      <c r="B196" s="332"/>
      <c r="C196" s="382" t="s">
        <v>1904</v>
      </c>
      <c r="D196" s="383" t="s">
        <v>1905</v>
      </c>
      <c r="E196" s="619">
        <v>0</v>
      </c>
      <c r="F196" s="619">
        <v>0</v>
      </c>
      <c r="G196" s="612">
        <v>34</v>
      </c>
      <c r="H196" s="612">
        <v>34</v>
      </c>
      <c r="I196" s="612">
        <f t="shared" si="182"/>
        <v>34</v>
      </c>
      <c r="J196" s="612">
        <f t="shared" si="183"/>
        <v>34</v>
      </c>
    </row>
    <row r="197" spans="1:10">
      <c r="A197" s="380"/>
      <c r="B197" s="332"/>
      <c r="C197" s="389" t="s">
        <v>1906</v>
      </c>
      <c r="D197" s="381" t="s">
        <v>1907</v>
      </c>
      <c r="E197" s="619">
        <v>0</v>
      </c>
      <c r="F197" s="619">
        <v>0</v>
      </c>
      <c r="G197" s="612">
        <v>5</v>
      </c>
      <c r="H197" s="612">
        <v>5</v>
      </c>
      <c r="I197" s="612">
        <f t="shared" si="182"/>
        <v>5</v>
      </c>
      <c r="J197" s="612">
        <f t="shared" si="183"/>
        <v>5</v>
      </c>
    </row>
    <row r="198" spans="1:10">
      <c r="A198" s="380"/>
      <c r="B198" s="332"/>
      <c r="C198" s="382" t="s">
        <v>1908</v>
      </c>
      <c r="D198" s="383" t="s">
        <v>1909</v>
      </c>
      <c r="E198" s="619">
        <v>0</v>
      </c>
      <c r="F198" s="619">
        <v>0</v>
      </c>
      <c r="G198" s="612">
        <v>11</v>
      </c>
      <c r="H198" s="612">
        <v>11</v>
      </c>
      <c r="I198" s="612">
        <f t="shared" si="182"/>
        <v>11</v>
      </c>
      <c r="J198" s="612">
        <f t="shared" si="183"/>
        <v>11</v>
      </c>
    </row>
    <row r="199" spans="1:10">
      <c r="A199" s="380"/>
      <c r="B199" s="332"/>
      <c r="C199" s="389" t="s">
        <v>1910</v>
      </c>
      <c r="D199" s="381" t="s">
        <v>1911</v>
      </c>
      <c r="E199" s="619">
        <v>0</v>
      </c>
      <c r="F199" s="619">
        <v>0</v>
      </c>
      <c r="G199" s="612">
        <v>6</v>
      </c>
      <c r="H199" s="612">
        <v>6</v>
      </c>
      <c r="I199" s="612">
        <f t="shared" si="182"/>
        <v>6</v>
      </c>
      <c r="J199" s="612">
        <f t="shared" si="183"/>
        <v>6</v>
      </c>
    </row>
    <row r="200" spans="1:10">
      <c r="A200" s="380"/>
      <c r="B200" s="332"/>
      <c r="C200" s="389" t="s">
        <v>1912</v>
      </c>
      <c r="D200" s="381" t="s">
        <v>1913</v>
      </c>
      <c r="E200" s="619">
        <v>0</v>
      </c>
      <c r="F200" s="619">
        <v>0</v>
      </c>
      <c r="G200" s="612">
        <v>7</v>
      </c>
      <c r="H200" s="612">
        <v>7</v>
      </c>
      <c r="I200" s="612">
        <f t="shared" si="182"/>
        <v>7</v>
      </c>
      <c r="J200" s="612">
        <f t="shared" si="183"/>
        <v>7</v>
      </c>
    </row>
    <row r="201" spans="1:10">
      <c r="A201" s="380"/>
      <c r="B201" s="332"/>
      <c r="C201" s="389" t="s">
        <v>1914</v>
      </c>
      <c r="D201" s="381" t="s">
        <v>1915</v>
      </c>
      <c r="E201" s="619">
        <v>0</v>
      </c>
      <c r="F201" s="619">
        <v>0</v>
      </c>
      <c r="G201" s="612">
        <v>1</v>
      </c>
      <c r="H201" s="612">
        <v>1</v>
      </c>
      <c r="I201" s="612">
        <f t="shared" si="182"/>
        <v>1</v>
      </c>
      <c r="J201" s="612">
        <f t="shared" si="183"/>
        <v>1</v>
      </c>
    </row>
    <row r="202" spans="1:10">
      <c r="A202" s="380"/>
      <c r="B202" s="332"/>
      <c r="C202" s="389" t="s">
        <v>1916</v>
      </c>
      <c r="D202" s="381" t="s">
        <v>1917</v>
      </c>
      <c r="E202" s="619">
        <v>0</v>
      </c>
      <c r="F202" s="619">
        <v>0</v>
      </c>
      <c r="G202" s="612">
        <v>3</v>
      </c>
      <c r="H202" s="612">
        <v>3</v>
      </c>
      <c r="I202" s="612">
        <f t="shared" si="182"/>
        <v>3</v>
      </c>
      <c r="J202" s="612">
        <f t="shared" si="183"/>
        <v>3</v>
      </c>
    </row>
    <row r="203" spans="1:10">
      <c r="A203" s="380"/>
      <c r="B203" s="332"/>
      <c r="C203" s="382" t="s">
        <v>1918</v>
      </c>
      <c r="D203" s="383" t="s">
        <v>1919</v>
      </c>
      <c r="E203" s="619">
        <v>0</v>
      </c>
      <c r="F203" s="619">
        <v>0</v>
      </c>
      <c r="G203" s="612">
        <v>11</v>
      </c>
      <c r="H203" s="612">
        <v>11</v>
      </c>
      <c r="I203" s="612">
        <f t="shared" si="182"/>
        <v>11</v>
      </c>
      <c r="J203" s="612">
        <f t="shared" si="183"/>
        <v>11</v>
      </c>
    </row>
    <row r="204" spans="1:10">
      <c r="A204" s="380"/>
      <c r="B204" s="332"/>
      <c r="C204" s="389" t="s">
        <v>1922</v>
      </c>
      <c r="D204" s="381" t="s">
        <v>1923</v>
      </c>
      <c r="E204" s="619">
        <v>0</v>
      </c>
      <c r="F204" s="619">
        <v>0</v>
      </c>
      <c r="G204" s="612">
        <v>4</v>
      </c>
      <c r="H204" s="612">
        <v>4</v>
      </c>
      <c r="I204" s="612">
        <f t="shared" si="182"/>
        <v>4</v>
      </c>
      <c r="J204" s="612">
        <f t="shared" si="183"/>
        <v>4</v>
      </c>
    </row>
    <row r="205" spans="1:10">
      <c r="A205" s="380"/>
      <c r="B205" s="332"/>
      <c r="C205" s="389" t="s">
        <v>1924</v>
      </c>
      <c r="D205" s="381" t="s">
        <v>1925</v>
      </c>
      <c r="E205" s="619">
        <v>0</v>
      </c>
      <c r="F205" s="619">
        <v>0</v>
      </c>
      <c r="G205" s="612">
        <v>112</v>
      </c>
      <c r="H205" s="612">
        <v>112</v>
      </c>
      <c r="I205" s="612">
        <f t="shared" si="182"/>
        <v>112</v>
      </c>
      <c r="J205" s="612">
        <f t="shared" si="183"/>
        <v>112</v>
      </c>
    </row>
    <row r="206" spans="1:10">
      <c r="A206" s="380"/>
      <c r="B206" s="332"/>
      <c r="C206" s="382" t="s">
        <v>1932</v>
      </c>
      <c r="D206" s="383" t="s">
        <v>2981</v>
      </c>
      <c r="E206" s="619">
        <v>0</v>
      </c>
      <c r="F206" s="619">
        <v>0</v>
      </c>
      <c r="G206" s="612">
        <v>3</v>
      </c>
      <c r="H206" s="612">
        <v>3</v>
      </c>
      <c r="I206" s="612">
        <f t="shared" si="182"/>
        <v>3</v>
      </c>
      <c r="J206" s="612">
        <f t="shared" si="183"/>
        <v>3</v>
      </c>
    </row>
    <row r="207" spans="1:10">
      <c r="A207" s="380"/>
      <c r="B207" s="332"/>
      <c r="C207" s="382" t="s">
        <v>1933</v>
      </c>
      <c r="D207" s="383" t="s">
        <v>1934</v>
      </c>
      <c r="E207" s="619">
        <v>0</v>
      </c>
      <c r="F207" s="619">
        <v>0</v>
      </c>
      <c r="G207" s="612">
        <v>32</v>
      </c>
      <c r="H207" s="612">
        <v>32</v>
      </c>
      <c r="I207" s="612">
        <f t="shared" si="182"/>
        <v>32</v>
      </c>
      <c r="J207" s="612">
        <f t="shared" si="183"/>
        <v>32</v>
      </c>
    </row>
    <row r="208" spans="1:10">
      <c r="A208" s="380"/>
      <c r="B208" s="332"/>
      <c r="C208" s="389" t="s">
        <v>1935</v>
      </c>
      <c r="D208" s="381" t="s">
        <v>1936</v>
      </c>
      <c r="E208" s="619">
        <v>0</v>
      </c>
      <c r="F208" s="619">
        <v>0</v>
      </c>
      <c r="G208" s="612">
        <v>2</v>
      </c>
      <c r="H208" s="612">
        <v>2</v>
      </c>
      <c r="I208" s="612">
        <f t="shared" si="182"/>
        <v>2</v>
      </c>
      <c r="J208" s="612">
        <f t="shared" si="183"/>
        <v>2</v>
      </c>
    </row>
    <row r="209" spans="1:10">
      <c r="A209" s="380"/>
      <c r="B209" s="332"/>
      <c r="C209" s="389" t="s">
        <v>1937</v>
      </c>
      <c r="D209" s="381" t="s">
        <v>1938</v>
      </c>
      <c r="E209" s="619">
        <v>0</v>
      </c>
      <c r="F209" s="619">
        <v>0</v>
      </c>
      <c r="G209" s="612">
        <v>1</v>
      </c>
      <c r="H209" s="612">
        <v>1</v>
      </c>
      <c r="I209" s="612">
        <f t="shared" si="182"/>
        <v>1</v>
      </c>
      <c r="J209" s="612">
        <f t="shared" si="183"/>
        <v>1</v>
      </c>
    </row>
    <row r="210" spans="1:10">
      <c r="A210" s="380"/>
      <c r="B210" s="332"/>
      <c r="C210" s="382" t="s">
        <v>1939</v>
      </c>
      <c r="D210" s="383" t="s">
        <v>1940</v>
      </c>
      <c r="E210" s="619">
        <v>0</v>
      </c>
      <c r="F210" s="619">
        <v>0</v>
      </c>
      <c r="G210" s="612">
        <v>25</v>
      </c>
      <c r="H210" s="612">
        <v>25</v>
      </c>
      <c r="I210" s="612">
        <f t="shared" si="182"/>
        <v>25</v>
      </c>
      <c r="J210" s="612">
        <f t="shared" si="183"/>
        <v>25</v>
      </c>
    </row>
    <row r="211" spans="1:10">
      <c r="A211" s="380"/>
      <c r="B211" s="332"/>
      <c r="C211" s="389" t="s">
        <v>1941</v>
      </c>
      <c r="D211" s="381" t="s">
        <v>1942</v>
      </c>
      <c r="E211" s="619">
        <v>0</v>
      </c>
      <c r="F211" s="619">
        <v>0</v>
      </c>
      <c r="G211" s="612">
        <v>19</v>
      </c>
      <c r="H211" s="612">
        <v>19</v>
      </c>
      <c r="I211" s="612">
        <f t="shared" si="182"/>
        <v>19</v>
      </c>
      <c r="J211" s="612">
        <f t="shared" si="183"/>
        <v>19</v>
      </c>
    </row>
    <row r="212" spans="1:10">
      <c r="A212" s="380"/>
      <c r="B212" s="332"/>
      <c r="C212" s="389" t="s">
        <v>1943</v>
      </c>
      <c r="D212" s="381" t="s">
        <v>1944</v>
      </c>
      <c r="E212" s="619">
        <v>0</v>
      </c>
      <c r="F212" s="619">
        <v>0</v>
      </c>
      <c r="G212" s="612">
        <v>11</v>
      </c>
      <c r="H212" s="612">
        <v>11</v>
      </c>
      <c r="I212" s="612">
        <f t="shared" si="182"/>
        <v>11</v>
      </c>
      <c r="J212" s="612">
        <f t="shared" si="183"/>
        <v>11</v>
      </c>
    </row>
    <row r="213" spans="1:10">
      <c r="A213" s="380"/>
      <c r="B213" s="332"/>
      <c r="C213" s="389" t="s">
        <v>1945</v>
      </c>
      <c r="D213" s="381" t="s">
        <v>1946</v>
      </c>
      <c r="E213" s="619">
        <v>0</v>
      </c>
      <c r="F213" s="619">
        <v>0</v>
      </c>
      <c r="G213" s="612">
        <v>2</v>
      </c>
      <c r="H213" s="612">
        <v>2</v>
      </c>
      <c r="I213" s="612">
        <f t="shared" si="182"/>
        <v>2</v>
      </c>
      <c r="J213" s="612">
        <f t="shared" si="183"/>
        <v>2</v>
      </c>
    </row>
    <row r="214" spans="1:10">
      <c r="A214" s="380"/>
      <c r="B214" s="332"/>
      <c r="C214" s="382" t="s">
        <v>1947</v>
      </c>
      <c r="D214" s="383" t="s">
        <v>1948</v>
      </c>
      <c r="E214" s="619">
        <v>0</v>
      </c>
      <c r="F214" s="619">
        <v>0</v>
      </c>
      <c r="G214" s="612">
        <v>9</v>
      </c>
      <c r="H214" s="612">
        <v>9</v>
      </c>
      <c r="I214" s="612">
        <f t="shared" si="182"/>
        <v>9</v>
      </c>
      <c r="J214" s="612">
        <f t="shared" si="183"/>
        <v>9</v>
      </c>
    </row>
    <row r="215" spans="1:10">
      <c r="A215" s="380"/>
      <c r="B215" s="332"/>
      <c r="C215" s="389" t="s">
        <v>1949</v>
      </c>
      <c r="D215" s="381" t="s">
        <v>1950</v>
      </c>
      <c r="E215" s="619">
        <v>0</v>
      </c>
      <c r="F215" s="619">
        <v>0</v>
      </c>
      <c r="G215" s="612">
        <v>2</v>
      </c>
      <c r="H215" s="612">
        <v>2</v>
      </c>
      <c r="I215" s="612">
        <f t="shared" si="182"/>
        <v>2</v>
      </c>
      <c r="J215" s="612">
        <f t="shared" si="183"/>
        <v>2</v>
      </c>
    </row>
    <row r="216" spans="1:10">
      <c r="A216" s="380"/>
      <c r="B216" s="332"/>
      <c r="C216" s="382" t="s">
        <v>1951</v>
      </c>
      <c r="D216" s="383" t="s">
        <v>1952</v>
      </c>
      <c r="E216" s="619">
        <v>0</v>
      </c>
      <c r="F216" s="619">
        <v>0</v>
      </c>
      <c r="G216" s="612">
        <v>266</v>
      </c>
      <c r="H216" s="612">
        <v>266</v>
      </c>
      <c r="I216" s="612">
        <f t="shared" si="182"/>
        <v>266</v>
      </c>
      <c r="J216" s="612">
        <f t="shared" si="183"/>
        <v>266</v>
      </c>
    </row>
    <row r="217" spans="1:10">
      <c r="A217" s="380"/>
      <c r="B217" s="332"/>
      <c r="C217" s="389" t="s">
        <v>1953</v>
      </c>
      <c r="D217" s="381" t="s">
        <v>1954</v>
      </c>
      <c r="E217" s="619">
        <v>0</v>
      </c>
      <c r="F217" s="619">
        <v>0</v>
      </c>
      <c r="G217" s="612">
        <v>2</v>
      </c>
      <c r="H217" s="612">
        <v>2</v>
      </c>
      <c r="I217" s="612">
        <f t="shared" si="182"/>
        <v>2</v>
      </c>
      <c r="J217" s="612">
        <f t="shared" si="183"/>
        <v>2</v>
      </c>
    </row>
    <row r="218" spans="1:10">
      <c r="A218" s="380"/>
      <c r="B218" s="332"/>
      <c r="C218" s="389" t="s">
        <v>1955</v>
      </c>
      <c r="D218" s="381" t="s">
        <v>1956</v>
      </c>
      <c r="E218" s="619">
        <v>0</v>
      </c>
      <c r="F218" s="619">
        <v>0</v>
      </c>
      <c r="G218" s="612">
        <v>1</v>
      </c>
      <c r="H218" s="612">
        <v>1</v>
      </c>
      <c r="I218" s="612">
        <f t="shared" si="182"/>
        <v>1</v>
      </c>
      <c r="J218" s="612">
        <f t="shared" si="183"/>
        <v>1</v>
      </c>
    </row>
    <row r="219" spans="1:10">
      <c r="A219" s="380"/>
      <c r="B219" s="332"/>
      <c r="C219" s="382" t="s">
        <v>1957</v>
      </c>
      <c r="D219" s="383" t="s">
        <v>1958</v>
      </c>
      <c r="E219" s="619">
        <v>0</v>
      </c>
      <c r="F219" s="619">
        <v>0</v>
      </c>
      <c r="G219" s="612">
        <v>13</v>
      </c>
      <c r="H219" s="612">
        <v>13</v>
      </c>
      <c r="I219" s="612">
        <f t="shared" si="182"/>
        <v>13</v>
      </c>
      <c r="J219" s="612">
        <f t="shared" si="183"/>
        <v>13</v>
      </c>
    </row>
    <row r="220" spans="1:10">
      <c r="A220" s="380"/>
      <c r="B220" s="332"/>
      <c r="C220" s="382" t="s">
        <v>1959</v>
      </c>
      <c r="D220" s="383" t="s">
        <v>1960</v>
      </c>
      <c r="E220" s="619">
        <v>0</v>
      </c>
      <c r="F220" s="619">
        <v>0</v>
      </c>
      <c r="G220" s="612">
        <v>2</v>
      </c>
      <c r="H220" s="612">
        <v>2</v>
      </c>
      <c r="I220" s="612">
        <f t="shared" si="182"/>
        <v>2</v>
      </c>
      <c r="J220" s="612">
        <f t="shared" si="183"/>
        <v>2</v>
      </c>
    </row>
    <row r="221" spans="1:10">
      <c r="A221" s="380"/>
      <c r="B221" s="332"/>
      <c r="C221" s="382" t="s">
        <v>1961</v>
      </c>
      <c r="D221" s="383" t="s">
        <v>1962</v>
      </c>
      <c r="E221" s="619">
        <v>0</v>
      </c>
      <c r="F221" s="619">
        <v>0</v>
      </c>
      <c r="G221" s="612">
        <v>20</v>
      </c>
      <c r="H221" s="612">
        <v>20</v>
      </c>
      <c r="I221" s="612">
        <f t="shared" si="182"/>
        <v>20</v>
      </c>
      <c r="J221" s="612">
        <f t="shared" si="183"/>
        <v>20</v>
      </c>
    </row>
    <row r="222" spans="1:10">
      <c r="A222" s="380"/>
      <c r="B222" s="332"/>
      <c r="C222" s="389" t="s">
        <v>1963</v>
      </c>
      <c r="D222" s="381" t="s">
        <v>1964</v>
      </c>
      <c r="E222" s="619">
        <v>0</v>
      </c>
      <c r="F222" s="619">
        <v>0</v>
      </c>
      <c r="G222" s="612">
        <v>1</v>
      </c>
      <c r="H222" s="612">
        <v>1</v>
      </c>
      <c r="I222" s="612">
        <f t="shared" si="182"/>
        <v>1</v>
      </c>
      <c r="J222" s="612">
        <f t="shared" si="183"/>
        <v>1</v>
      </c>
    </row>
    <row r="223" spans="1:10">
      <c r="A223" s="380"/>
      <c r="B223" s="332"/>
      <c r="C223" s="382" t="s">
        <v>1965</v>
      </c>
      <c r="D223" s="383" t="s">
        <v>1966</v>
      </c>
      <c r="E223" s="619">
        <v>0</v>
      </c>
      <c r="F223" s="619">
        <v>0</v>
      </c>
      <c r="G223" s="612">
        <v>24</v>
      </c>
      <c r="H223" s="612">
        <v>24</v>
      </c>
      <c r="I223" s="612">
        <f t="shared" si="182"/>
        <v>24</v>
      </c>
      <c r="J223" s="612">
        <f t="shared" si="183"/>
        <v>24</v>
      </c>
    </row>
    <row r="224" spans="1:10">
      <c r="A224" s="380"/>
      <c r="B224" s="332"/>
      <c r="C224" s="382" t="s">
        <v>1967</v>
      </c>
      <c r="D224" s="383" t="s">
        <v>1968</v>
      </c>
      <c r="E224" s="619">
        <v>0</v>
      </c>
      <c r="F224" s="619">
        <v>0</v>
      </c>
      <c r="G224" s="612">
        <v>3</v>
      </c>
      <c r="H224" s="612">
        <v>3</v>
      </c>
      <c r="I224" s="612">
        <f t="shared" si="182"/>
        <v>3</v>
      </c>
      <c r="J224" s="612">
        <f t="shared" si="183"/>
        <v>3</v>
      </c>
    </row>
    <row r="225" spans="1:10">
      <c r="A225" s="380"/>
      <c r="B225" s="332"/>
      <c r="C225" s="389" t="s">
        <v>1969</v>
      </c>
      <c r="D225" s="381" t="s">
        <v>1970</v>
      </c>
      <c r="E225" s="619">
        <v>0</v>
      </c>
      <c r="F225" s="619">
        <v>0</v>
      </c>
      <c r="G225" s="612">
        <v>1</v>
      </c>
      <c r="H225" s="612">
        <v>1</v>
      </c>
      <c r="I225" s="612">
        <f t="shared" si="182"/>
        <v>1</v>
      </c>
      <c r="J225" s="612">
        <f t="shared" si="183"/>
        <v>1</v>
      </c>
    </row>
    <row r="226" spans="1:10">
      <c r="A226" s="380"/>
      <c r="B226" s="332"/>
      <c r="C226" s="382" t="s">
        <v>1971</v>
      </c>
      <c r="D226" s="383" t="s">
        <v>1972</v>
      </c>
      <c r="E226" s="619">
        <v>0</v>
      </c>
      <c r="F226" s="619">
        <v>0</v>
      </c>
      <c r="G226" s="612">
        <v>35</v>
      </c>
      <c r="H226" s="612">
        <v>35</v>
      </c>
      <c r="I226" s="612">
        <f t="shared" si="182"/>
        <v>35</v>
      </c>
      <c r="J226" s="612">
        <f t="shared" si="183"/>
        <v>35</v>
      </c>
    </row>
    <row r="227" spans="1:10">
      <c r="A227" s="380"/>
      <c r="B227" s="332"/>
      <c r="C227" s="382" t="s">
        <v>1973</v>
      </c>
      <c r="D227" s="383" t="s">
        <v>1974</v>
      </c>
      <c r="E227" s="619">
        <v>0</v>
      </c>
      <c r="F227" s="619">
        <v>0</v>
      </c>
      <c r="G227" s="612">
        <v>25</v>
      </c>
      <c r="H227" s="612">
        <v>25</v>
      </c>
      <c r="I227" s="612">
        <f t="shared" si="182"/>
        <v>25</v>
      </c>
      <c r="J227" s="612">
        <f t="shared" si="183"/>
        <v>25</v>
      </c>
    </row>
    <row r="228" spans="1:10">
      <c r="A228" s="380"/>
      <c r="B228" s="332"/>
      <c r="C228" s="382" t="s">
        <v>1975</v>
      </c>
      <c r="D228" s="383" t="s">
        <v>1976</v>
      </c>
      <c r="E228" s="619">
        <v>0</v>
      </c>
      <c r="F228" s="619">
        <v>0</v>
      </c>
      <c r="G228" s="612">
        <v>104</v>
      </c>
      <c r="H228" s="612">
        <v>104</v>
      </c>
      <c r="I228" s="612">
        <f t="shared" si="182"/>
        <v>104</v>
      </c>
      <c r="J228" s="612">
        <f t="shared" si="183"/>
        <v>104</v>
      </c>
    </row>
    <row r="229" spans="1:10">
      <c r="A229" s="380"/>
      <c r="B229" s="332"/>
      <c r="C229" s="389" t="s">
        <v>1977</v>
      </c>
      <c r="D229" s="381" t="s">
        <v>1978</v>
      </c>
      <c r="E229" s="619">
        <v>0</v>
      </c>
      <c r="F229" s="619">
        <v>0</v>
      </c>
      <c r="G229" s="612">
        <v>2</v>
      </c>
      <c r="H229" s="612">
        <v>2</v>
      </c>
      <c r="I229" s="612">
        <f t="shared" si="182"/>
        <v>2</v>
      </c>
      <c r="J229" s="612">
        <f t="shared" si="183"/>
        <v>2</v>
      </c>
    </row>
    <row r="230" spans="1:10">
      <c r="A230" s="380"/>
      <c r="B230" s="332"/>
      <c r="C230" s="382" t="s">
        <v>1979</v>
      </c>
      <c r="D230" s="383" t="s">
        <v>1980</v>
      </c>
      <c r="E230" s="619">
        <v>0</v>
      </c>
      <c r="F230" s="619">
        <v>0</v>
      </c>
      <c r="G230" s="612">
        <v>73</v>
      </c>
      <c r="H230" s="612">
        <v>73</v>
      </c>
      <c r="I230" s="612">
        <f t="shared" si="182"/>
        <v>73</v>
      </c>
      <c r="J230" s="612">
        <f t="shared" si="183"/>
        <v>73</v>
      </c>
    </row>
    <row r="231" spans="1:10">
      <c r="A231" s="380"/>
      <c r="B231" s="332"/>
      <c r="C231" s="382" t="s">
        <v>1981</v>
      </c>
      <c r="D231" s="383" t="s">
        <v>1982</v>
      </c>
      <c r="E231" s="619">
        <v>0</v>
      </c>
      <c r="F231" s="619">
        <v>0</v>
      </c>
      <c r="G231" s="612">
        <v>17</v>
      </c>
      <c r="H231" s="612">
        <v>17</v>
      </c>
      <c r="I231" s="612">
        <f t="shared" si="182"/>
        <v>17</v>
      </c>
      <c r="J231" s="612">
        <f t="shared" si="183"/>
        <v>17</v>
      </c>
    </row>
    <row r="232" spans="1:10">
      <c r="A232" s="380"/>
      <c r="B232" s="332"/>
      <c r="C232" s="382" t="s">
        <v>1983</v>
      </c>
      <c r="D232" s="383" t="s">
        <v>1984</v>
      </c>
      <c r="E232" s="619">
        <v>0</v>
      </c>
      <c r="F232" s="619">
        <v>0</v>
      </c>
      <c r="G232" s="612">
        <v>96</v>
      </c>
      <c r="H232" s="612">
        <v>96</v>
      </c>
      <c r="I232" s="612">
        <f t="shared" si="182"/>
        <v>96</v>
      </c>
      <c r="J232" s="612">
        <f t="shared" si="183"/>
        <v>96</v>
      </c>
    </row>
    <row r="233" spans="1:10">
      <c r="A233" s="380"/>
      <c r="B233" s="332"/>
      <c r="C233" s="389" t="s">
        <v>1985</v>
      </c>
      <c r="D233" s="381" t="s">
        <v>1986</v>
      </c>
      <c r="E233" s="619">
        <v>0</v>
      </c>
      <c r="F233" s="619">
        <v>0</v>
      </c>
      <c r="G233" s="612">
        <v>23</v>
      </c>
      <c r="H233" s="612">
        <v>23</v>
      </c>
      <c r="I233" s="612">
        <f t="shared" si="182"/>
        <v>23</v>
      </c>
      <c r="J233" s="612">
        <f t="shared" si="183"/>
        <v>23</v>
      </c>
    </row>
    <row r="234" spans="1:10">
      <c r="A234" s="380"/>
      <c r="B234" s="332"/>
      <c r="C234" s="389" t="s">
        <v>1987</v>
      </c>
      <c r="D234" s="381" t="s">
        <v>1988</v>
      </c>
      <c r="E234" s="619">
        <v>0</v>
      </c>
      <c r="F234" s="619">
        <v>0</v>
      </c>
      <c r="G234" s="612">
        <v>2</v>
      </c>
      <c r="H234" s="612">
        <v>2</v>
      </c>
      <c r="I234" s="612">
        <f t="shared" si="182"/>
        <v>2</v>
      </c>
      <c r="J234" s="612">
        <f t="shared" si="183"/>
        <v>2</v>
      </c>
    </row>
    <row r="235" spans="1:10">
      <c r="A235" s="380"/>
      <c r="B235" s="332"/>
      <c r="C235" s="382" t="s">
        <v>1989</v>
      </c>
      <c r="D235" s="383" t="s">
        <v>1990</v>
      </c>
      <c r="E235" s="619">
        <v>0</v>
      </c>
      <c r="F235" s="619">
        <v>0</v>
      </c>
      <c r="G235" s="612">
        <v>14</v>
      </c>
      <c r="H235" s="612">
        <v>14</v>
      </c>
      <c r="I235" s="612">
        <f t="shared" si="182"/>
        <v>14</v>
      </c>
      <c r="J235" s="612">
        <f t="shared" si="183"/>
        <v>14</v>
      </c>
    </row>
    <row r="236" spans="1:10">
      <c r="A236" s="380"/>
      <c r="B236" s="332"/>
      <c r="C236" s="382" t="s">
        <v>1991</v>
      </c>
      <c r="D236" s="383" t="s">
        <v>1992</v>
      </c>
      <c r="E236" s="619">
        <v>0</v>
      </c>
      <c r="F236" s="619">
        <v>0</v>
      </c>
      <c r="G236" s="612">
        <v>6</v>
      </c>
      <c r="H236" s="612">
        <v>6</v>
      </c>
      <c r="I236" s="612">
        <f t="shared" si="182"/>
        <v>6</v>
      </c>
      <c r="J236" s="612">
        <f t="shared" si="183"/>
        <v>6</v>
      </c>
    </row>
    <row r="237" spans="1:10">
      <c r="A237" s="380"/>
      <c r="B237" s="332"/>
      <c r="C237" s="382" t="s">
        <v>1993</v>
      </c>
      <c r="D237" s="383" t="s">
        <v>1994</v>
      </c>
      <c r="E237" s="619">
        <v>0</v>
      </c>
      <c r="F237" s="619">
        <v>0</v>
      </c>
      <c r="G237" s="612">
        <v>3</v>
      </c>
      <c r="H237" s="612">
        <v>3</v>
      </c>
      <c r="I237" s="612">
        <f t="shared" si="182"/>
        <v>3</v>
      </c>
      <c r="J237" s="612">
        <f t="shared" si="183"/>
        <v>3</v>
      </c>
    </row>
    <row r="238" spans="1:10">
      <c r="A238" s="380"/>
      <c r="B238" s="332"/>
      <c r="C238" s="382" t="s">
        <v>1995</v>
      </c>
      <c r="D238" s="383" t="s">
        <v>1996</v>
      </c>
      <c r="E238" s="619">
        <v>0</v>
      </c>
      <c r="F238" s="619">
        <v>0</v>
      </c>
      <c r="G238" s="612">
        <v>54</v>
      </c>
      <c r="H238" s="612">
        <v>54</v>
      </c>
      <c r="I238" s="612">
        <f t="shared" si="182"/>
        <v>54</v>
      </c>
      <c r="J238" s="612">
        <f t="shared" si="183"/>
        <v>54</v>
      </c>
    </row>
    <row r="239" spans="1:10">
      <c r="A239" s="380"/>
      <c r="B239" s="332"/>
      <c r="C239" s="389" t="s">
        <v>1997</v>
      </c>
      <c r="D239" s="381" t="s">
        <v>3201</v>
      </c>
      <c r="E239" s="619">
        <v>0</v>
      </c>
      <c r="F239" s="619">
        <v>0</v>
      </c>
      <c r="G239" s="612">
        <v>2</v>
      </c>
      <c r="H239" s="612">
        <v>2</v>
      </c>
      <c r="I239" s="612">
        <f t="shared" si="182"/>
        <v>2</v>
      </c>
      <c r="J239" s="612">
        <f t="shared" si="183"/>
        <v>2</v>
      </c>
    </row>
    <row r="240" spans="1:10">
      <c r="A240" s="380"/>
      <c r="B240" s="332"/>
      <c r="C240" s="382" t="s">
        <v>1998</v>
      </c>
      <c r="D240" s="383" t="s">
        <v>1999</v>
      </c>
      <c r="E240" s="619">
        <v>0</v>
      </c>
      <c r="F240" s="619">
        <v>0</v>
      </c>
      <c r="G240" s="612">
        <v>14</v>
      </c>
      <c r="H240" s="612">
        <v>14</v>
      </c>
      <c r="I240" s="612">
        <f t="shared" si="182"/>
        <v>14</v>
      </c>
      <c r="J240" s="612">
        <f t="shared" si="183"/>
        <v>14</v>
      </c>
    </row>
    <row r="241" spans="1:10">
      <c r="A241" s="380"/>
      <c r="B241" s="332"/>
      <c r="C241" s="382" t="s">
        <v>2000</v>
      </c>
      <c r="D241" s="383" t="s">
        <v>2001</v>
      </c>
      <c r="E241" s="619">
        <v>0</v>
      </c>
      <c r="F241" s="619">
        <v>0</v>
      </c>
      <c r="G241" s="612">
        <v>6</v>
      </c>
      <c r="H241" s="612">
        <v>6</v>
      </c>
      <c r="I241" s="612">
        <f t="shared" ref="I241:I285" si="184">SUM(E241,G241)</f>
        <v>6</v>
      </c>
      <c r="J241" s="612">
        <f t="shared" ref="J241:J285" si="185">SUM(F241,H241)</f>
        <v>6</v>
      </c>
    </row>
    <row r="242" spans="1:10">
      <c r="A242" s="380"/>
      <c r="B242" s="332"/>
      <c r="C242" s="389" t="s">
        <v>2002</v>
      </c>
      <c r="D242" s="381" t="s">
        <v>2003</v>
      </c>
      <c r="E242" s="619">
        <v>0</v>
      </c>
      <c r="F242" s="619">
        <v>0</v>
      </c>
      <c r="G242" s="612">
        <v>6</v>
      </c>
      <c r="H242" s="612">
        <v>6</v>
      </c>
      <c r="I242" s="612">
        <f t="shared" si="184"/>
        <v>6</v>
      </c>
      <c r="J242" s="612">
        <f t="shared" si="185"/>
        <v>6</v>
      </c>
    </row>
    <row r="243" spans="1:10">
      <c r="A243" s="380"/>
      <c r="B243" s="332"/>
      <c r="C243" s="382" t="s">
        <v>2004</v>
      </c>
      <c r="D243" s="383" t="s">
        <v>2005</v>
      </c>
      <c r="E243" s="619">
        <v>0</v>
      </c>
      <c r="F243" s="619">
        <v>0</v>
      </c>
      <c r="G243" s="612">
        <v>2</v>
      </c>
      <c r="H243" s="612">
        <v>2</v>
      </c>
      <c r="I243" s="612">
        <f t="shared" si="184"/>
        <v>2</v>
      </c>
      <c r="J243" s="612">
        <f t="shared" si="185"/>
        <v>2</v>
      </c>
    </row>
    <row r="244" spans="1:10">
      <c r="A244" s="380"/>
      <c r="B244" s="332"/>
      <c r="C244" s="389" t="s">
        <v>2006</v>
      </c>
      <c r="D244" s="381" t="s">
        <v>2007</v>
      </c>
      <c r="E244" s="619">
        <v>0</v>
      </c>
      <c r="F244" s="619">
        <v>0</v>
      </c>
      <c r="G244" s="612">
        <v>4</v>
      </c>
      <c r="H244" s="612">
        <v>4</v>
      </c>
      <c r="I244" s="612">
        <f t="shared" si="184"/>
        <v>4</v>
      </c>
      <c r="J244" s="612">
        <f t="shared" si="185"/>
        <v>4</v>
      </c>
    </row>
    <row r="245" spans="1:10">
      <c r="A245" s="380"/>
      <c r="B245" s="332"/>
      <c r="C245" s="389" t="s">
        <v>2008</v>
      </c>
      <c r="D245" s="381" t="s">
        <v>2009</v>
      </c>
      <c r="E245" s="619">
        <v>0</v>
      </c>
      <c r="F245" s="619">
        <v>0</v>
      </c>
      <c r="G245" s="612">
        <v>4</v>
      </c>
      <c r="H245" s="612">
        <v>4</v>
      </c>
      <c r="I245" s="612">
        <f t="shared" si="184"/>
        <v>4</v>
      </c>
      <c r="J245" s="612">
        <f t="shared" si="185"/>
        <v>4</v>
      </c>
    </row>
    <row r="246" spans="1:10">
      <c r="A246" s="380"/>
      <c r="B246" s="332"/>
      <c r="C246" s="382" t="s">
        <v>2010</v>
      </c>
      <c r="D246" s="383" t="s">
        <v>2011</v>
      </c>
      <c r="E246" s="619">
        <v>0</v>
      </c>
      <c r="F246" s="619">
        <v>0</v>
      </c>
      <c r="G246" s="612">
        <v>59</v>
      </c>
      <c r="H246" s="612">
        <v>59</v>
      </c>
      <c r="I246" s="612">
        <f t="shared" si="184"/>
        <v>59</v>
      </c>
      <c r="J246" s="612">
        <f t="shared" si="185"/>
        <v>59</v>
      </c>
    </row>
    <row r="247" spans="1:10">
      <c r="A247" s="380"/>
      <c r="B247" s="332"/>
      <c r="C247" s="382" t="s">
        <v>2012</v>
      </c>
      <c r="D247" s="383" t="s">
        <v>2013</v>
      </c>
      <c r="E247" s="619">
        <v>0</v>
      </c>
      <c r="F247" s="619">
        <v>0</v>
      </c>
      <c r="G247" s="612">
        <v>460</v>
      </c>
      <c r="H247" s="612">
        <v>460</v>
      </c>
      <c r="I247" s="612">
        <f t="shared" si="184"/>
        <v>460</v>
      </c>
      <c r="J247" s="612">
        <f t="shared" si="185"/>
        <v>460</v>
      </c>
    </row>
    <row r="248" spans="1:10">
      <c r="A248" s="380"/>
      <c r="B248" s="332"/>
      <c r="C248" s="382" t="s">
        <v>2014</v>
      </c>
      <c r="D248" s="383" t="s">
        <v>2015</v>
      </c>
      <c r="E248" s="619">
        <v>0</v>
      </c>
      <c r="F248" s="619">
        <v>0</v>
      </c>
      <c r="G248" s="612">
        <v>11</v>
      </c>
      <c r="H248" s="612">
        <v>11</v>
      </c>
      <c r="I248" s="612">
        <f t="shared" si="184"/>
        <v>11</v>
      </c>
      <c r="J248" s="612">
        <f t="shared" si="185"/>
        <v>11</v>
      </c>
    </row>
    <row r="249" spans="1:10">
      <c r="A249" s="380"/>
      <c r="B249" s="332"/>
      <c r="C249" s="382" t="s">
        <v>2016</v>
      </c>
      <c r="D249" s="383" t="s">
        <v>2017</v>
      </c>
      <c r="E249" s="619">
        <v>0</v>
      </c>
      <c r="F249" s="619">
        <v>0</v>
      </c>
      <c r="G249" s="612">
        <v>6</v>
      </c>
      <c r="H249" s="612">
        <v>6</v>
      </c>
      <c r="I249" s="612">
        <f t="shared" si="184"/>
        <v>6</v>
      </c>
      <c r="J249" s="612">
        <f t="shared" si="185"/>
        <v>6</v>
      </c>
    </row>
    <row r="250" spans="1:10">
      <c r="A250" s="380"/>
      <c r="B250" s="332"/>
      <c r="C250" s="382" t="s">
        <v>2018</v>
      </c>
      <c r="D250" s="383" t="s">
        <v>2019</v>
      </c>
      <c r="E250" s="619">
        <v>0</v>
      </c>
      <c r="F250" s="619">
        <v>0</v>
      </c>
      <c r="G250" s="612">
        <v>11</v>
      </c>
      <c r="H250" s="612">
        <v>11</v>
      </c>
      <c r="I250" s="612">
        <f t="shared" si="184"/>
        <v>11</v>
      </c>
      <c r="J250" s="612">
        <f t="shared" si="185"/>
        <v>11</v>
      </c>
    </row>
    <row r="251" spans="1:10">
      <c r="A251" s="380"/>
      <c r="B251" s="332"/>
      <c r="C251" s="382" t="s">
        <v>2020</v>
      </c>
      <c r="D251" s="383" t="s">
        <v>2021</v>
      </c>
      <c r="E251" s="619">
        <v>0</v>
      </c>
      <c r="F251" s="619">
        <v>0</v>
      </c>
      <c r="G251" s="612">
        <v>15</v>
      </c>
      <c r="H251" s="612">
        <v>15</v>
      </c>
      <c r="I251" s="612">
        <f t="shared" si="184"/>
        <v>15</v>
      </c>
      <c r="J251" s="612">
        <f t="shared" si="185"/>
        <v>15</v>
      </c>
    </row>
    <row r="252" spans="1:10">
      <c r="A252" s="380"/>
      <c r="B252" s="332"/>
      <c r="C252" s="389" t="s">
        <v>2022</v>
      </c>
      <c r="D252" s="381" t="s">
        <v>2023</v>
      </c>
      <c r="E252" s="619">
        <v>0</v>
      </c>
      <c r="F252" s="619">
        <v>0</v>
      </c>
      <c r="G252" s="612">
        <v>1</v>
      </c>
      <c r="H252" s="612">
        <v>1</v>
      </c>
      <c r="I252" s="612">
        <f t="shared" si="184"/>
        <v>1</v>
      </c>
      <c r="J252" s="612">
        <f t="shared" si="185"/>
        <v>1</v>
      </c>
    </row>
    <row r="253" spans="1:10">
      <c r="A253" s="380"/>
      <c r="B253" s="332"/>
      <c r="C253" s="389" t="s">
        <v>2024</v>
      </c>
      <c r="D253" s="381" t="s">
        <v>2025</v>
      </c>
      <c r="E253" s="619">
        <v>0</v>
      </c>
      <c r="F253" s="619">
        <v>0</v>
      </c>
      <c r="G253" s="612">
        <v>2</v>
      </c>
      <c r="H253" s="612">
        <v>2</v>
      </c>
      <c r="I253" s="612">
        <f t="shared" si="184"/>
        <v>2</v>
      </c>
      <c r="J253" s="612">
        <f t="shared" si="185"/>
        <v>2</v>
      </c>
    </row>
    <row r="254" spans="1:10">
      <c r="A254" s="380"/>
      <c r="B254" s="332"/>
      <c r="C254" s="389" t="s">
        <v>2026</v>
      </c>
      <c r="D254" s="381" t="s">
        <v>2027</v>
      </c>
      <c r="E254" s="619">
        <v>0</v>
      </c>
      <c r="F254" s="619">
        <v>0</v>
      </c>
      <c r="G254" s="612">
        <v>4</v>
      </c>
      <c r="H254" s="612">
        <v>4</v>
      </c>
      <c r="I254" s="612">
        <f t="shared" si="184"/>
        <v>4</v>
      </c>
      <c r="J254" s="612">
        <f t="shared" si="185"/>
        <v>4</v>
      </c>
    </row>
    <row r="255" spans="1:10">
      <c r="A255" s="380"/>
      <c r="B255" s="332"/>
      <c r="C255" s="389" t="s">
        <v>2028</v>
      </c>
      <c r="D255" s="381" t="s">
        <v>2029</v>
      </c>
      <c r="E255" s="619">
        <v>0</v>
      </c>
      <c r="F255" s="619">
        <v>0</v>
      </c>
      <c r="G255" s="612">
        <v>1</v>
      </c>
      <c r="H255" s="612">
        <v>1</v>
      </c>
      <c r="I255" s="612">
        <f t="shared" si="184"/>
        <v>1</v>
      </c>
      <c r="J255" s="612">
        <f t="shared" si="185"/>
        <v>1</v>
      </c>
    </row>
    <row r="256" spans="1:10">
      <c r="A256" s="380"/>
      <c r="B256" s="332"/>
      <c r="C256" s="382" t="s">
        <v>2030</v>
      </c>
      <c r="D256" s="383" t="s">
        <v>2031</v>
      </c>
      <c r="E256" s="619">
        <v>0</v>
      </c>
      <c r="F256" s="619">
        <v>0</v>
      </c>
      <c r="G256" s="612">
        <v>14</v>
      </c>
      <c r="H256" s="612">
        <v>14</v>
      </c>
      <c r="I256" s="612">
        <f t="shared" si="184"/>
        <v>14</v>
      </c>
      <c r="J256" s="612">
        <f t="shared" si="185"/>
        <v>14</v>
      </c>
    </row>
    <row r="257" spans="1:10">
      <c r="A257" s="380"/>
      <c r="B257" s="332"/>
      <c r="C257" s="389" t="s">
        <v>2032</v>
      </c>
      <c r="D257" s="381" t="s">
        <v>2033</v>
      </c>
      <c r="E257" s="619">
        <v>0</v>
      </c>
      <c r="F257" s="619">
        <v>0</v>
      </c>
      <c r="G257" s="612">
        <v>1</v>
      </c>
      <c r="H257" s="612">
        <v>1</v>
      </c>
      <c r="I257" s="612">
        <f t="shared" si="184"/>
        <v>1</v>
      </c>
      <c r="J257" s="612">
        <f t="shared" si="185"/>
        <v>1</v>
      </c>
    </row>
    <row r="258" spans="1:10">
      <c r="A258" s="380"/>
      <c r="B258" s="332"/>
      <c r="C258" s="389" t="s">
        <v>2036</v>
      </c>
      <c r="D258" s="381" t="s">
        <v>2037</v>
      </c>
      <c r="E258" s="619">
        <v>0</v>
      </c>
      <c r="F258" s="619">
        <v>0</v>
      </c>
      <c r="G258" s="612">
        <v>1</v>
      </c>
      <c r="H258" s="612">
        <v>1</v>
      </c>
      <c r="I258" s="612">
        <f t="shared" si="184"/>
        <v>1</v>
      </c>
      <c r="J258" s="612">
        <f t="shared" si="185"/>
        <v>1</v>
      </c>
    </row>
    <row r="259" spans="1:10">
      <c r="A259" s="380"/>
      <c r="B259" s="332"/>
      <c r="C259" s="389" t="s">
        <v>2038</v>
      </c>
      <c r="D259" s="381" t="s">
        <v>2039</v>
      </c>
      <c r="E259" s="619">
        <v>0</v>
      </c>
      <c r="F259" s="619">
        <v>0</v>
      </c>
      <c r="G259" s="612">
        <v>1</v>
      </c>
      <c r="H259" s="612">
        <v>1</v>
      </c>
      <c r="I259" s="612">
        <f t="shared" si="184"/>
        <v>1</v>
      </c>
      <c r="J259" s="612">
        <f t="shared" si="185"/>
        <v>1</v>
      </c>
    </row>
    <row r="260" spans="1:10">
      <c r="A260" s="380"/>
      <c r="B260" s="332"/>
      <c r="C260" s="382" t="s">
        <v>2040</v>
      </c>
      <c r="D260" s="383" t="s">
        <v>2041</v>
      </c>
      <c r="E260" s="619">
        <v>0</v>
      </c>
      <c r="F260" s="619">
        <v>0</v>
      </c>
      <c r="G260" s="612">
        <v>21</v>
      </c>
      <c r="H260" s="612">
        <v>21</v>
      </c>
      <c r="I260" s="612">
        <f t="shared" si="184"/>
        <v>21</v>
      </c>
      <c r="J260" s="612">
        <f t="shared" si="185"/>
        <v>21</v>
      </c>
    </row>
    <row r="261" spans="1:10">
      <c r="A261" s="380"/>
      <c r="B261" s="332"/>
      <c r="C261" s="382" t="s">
        <v>2042</v>
      </c>
      <c r="D261" s="383" t="s">
        <v>2043</v>
      </c>
      <c r="E261" s="619">
        <v>0</v>
      </c>
      <c r="F261" s="619">
        <v>0</v>
      </c>
      <c r="G261" s="612">
        <v>14</v>
      </c>
      <c r="H261" s="612">
        <v>14</v>
      </c>
      <c r="I261" s="612">
        <f t="shared" si="184"/>
        <v>14</v>
      </c>
      <c r="J261" s="612">
        <f t="shared" si="185"/>
        <v>14</v>
      </c>
    </row>
    <row r="262" spans="1:10">
      <c r="A262" s="380"/>
      <c r="B262" s="332"/>
      <c r="C262" s="382" t="s">
        <v>2044</v>
      </c>
      <c r="D262" s="383" t="s">
        <v>2045</v>
      </c>
      <c r="E262" s="619">
        <v>0</v>
      </c>
      <c r="F262" s="619">
        <v>0</v>
      </c>
      <c r="G262" s="612">
        <v>49</v>
      </c>
      <c r="H262" s="612">
        <v>49</v>
      </c>
      <c r="I262" s="612">
        <f t="shared" si="184"/>
        <v>49</v>
      </c>
      <c r="J262" s="612">
        <f t="shared" si="185"/>
        <v>49</v>
      </c>
    </row>
    <row r="263" spans="1:10">
      <c r="A263" s="380"/>
      <c r="B263" s="332"/>
      <c r="C263" s="382" t="s">
        <v>2046</v>
      </c>
      <c r="D263" s="383" t="s">
        <v>2047</v>
      </c>
      <c r="E263" s="619">
        <v>0</v>
      </c>
      <c r="F263" s="619">
        <v>0</v>
      </c>
      <c r="G263" s="612">
        <v>5</v>
      </c>
      <c r="H263" s="612">
        <v>5</v>
      </c>
      <c r="I263" s="612">
        <f t="shared" si="184"/>
        <v>5</v>
      </c>
      <c r="J263" s="612">
        <f t="shared" si="185"/>
        <v>5</v>
      </c>
    </row>
    <row r="264" spans="1:10">
      <c r="A264" s="380"/>
      <c r="B264" s="332"/>
      <c r="C264" s="382" t="s">
        <v>2050</v>
      </c>
      <c r="D264" s="383" t="s">
        <v>2051</v>
      </c>
      <c r="E264" s="619">
        <v>0</v>
      </c>
      <c r="F264" s="619">
        <v>0</v>
      </c>
      <c r="G264" s="612">
        <v>5</v>
      </c>
      <c r="H264" s="612">
        <v>5</v>
      </c>
      <c r="I264" s="612">
        <f t="shared" si="184"/>
        <v>5</v>
      </c>
      <c r="J264" s="612">
        <f t="shared" si="185"/>
        <v>5</v>
      </c>
    </row>
    <row r="265" spans="1:10">
      <c r="A265" s="380"/>
      <c r="B265" s="332"/>
      <c r="C265" s="382" t="s">
        <v>2052</v>
      </c>
      <c r="D265" s="383" t="s">
        <v>2053</v>
      </c>
      <c r="E265" s="619">
        <v>0</v>
      </c>
      <c r="F265" s="619">
        <v>0</v>
      </c>
      <c r="G265" s="612">
        <v>2</v>
      </c>
      <c r="H265" s="612">
        <v>2</v>
      </c>
      <c r="I265" s="612">
        <f t="shared" si="184"/>
        <v>2</v>
      </c>
      <c r="J265" s="612">
        <f t="shared" si="185"/>
        <v>2</v>
      </c>
    </row>
    <row r="266" spans="1:10">
      <c r="A266" s="380"/>
      <c r="B266" s="332"/>
      <c r="C266" s="382" t="s">
        <v>2054</v>
      </c>
      <c r="D266" s="383" t="s">
        <v>2055</v>
      </c>
      <c r="E266" s="619">
        <v>0</v>
      </c>
      <c r="F266" s="619">
        <v>0</v>
      </c>
      <c r="G266" s="612">
        <v>20</v>
      </c>
      <c r="H266" s="612">
        <v>20</v>
      </c>
      <c r="I266" s="612">
        <f t="shared" si="184"/>
        <v>20</v>
      </c>
      <c r="J266" s="612">
        <f t="shared" si="185"/>
        <v>20</v>
      </c>
    </row>
    <row r="267" spans="1:10">
      <c r="A267" s="380"/>
      <c r="B267" s="332"/>
      <c r="C267" s="382" t="s">
        <v>2056</v>
      </c>
      <c r="D267" s="383" t="s">
        <v>2057</v>
      </c>
      <c r="E267" s="619">
        <v>0</v>
      </c>
      <c r="F267" s="619">
        <v>0</v>
      </c>
      <c r="G267" s="612">
        <v>9</v>
      </c>
      <c r="H267" s="612">
        <v>9</v>
      </c>
      <c r="I267" s="612">
        <f t="shared" si="184"/>
        <v>9</v>
      </c>
      <c r="J267" s="612">
        <f t="shared" si="185"/>
        <v>9</v>
      </c>
    </row>
    <row r="268" spans="1:10">
      <c r="A268" s="380"/>
      <c r="B268" s="332"/>
      <c r="C268" s="389" t="s">
        <v>2058</v>
      </c>
      <c r="D268" s="381" t="s">
        <v>2059</v>
      </c>
      <c r="E268" s="619">
        <v>0</v>
      </c>
      <c r="F268" s="619">
        <v>0</v>
      </c>
      <c r="G268" s="612">
        <v>3</v>
      </c>
      <c r="H268" s="612">
        <v>3</v>
      </c>
      <c r="I268" s="612">
        <f t="shared" si="184"/>
        <v>3</v>
      </c>
      <c r="J268" s="612">
        <f t="shared" si="185"/>
        <v>3</v>
      </c>
    </row>
    <row r="269" spans="1:10">
      <c r="A269" s="380"/>
      <c r="B269" s="332"/>
      <c r="C269" s="382" t="s">
        <v>2060</v>
      </c>
      <c r="D269" s="383" t="s">
        <v>2061</v>
      </c>
      <c r="E269" s="619">
        <v>0</v>
      </c>
      <c r="F269" s="619">
        <v>0</v>
      </c>
      <c r="G269" s="612">
        <v>5</v>
      </c>
      <c r="H269" s="612">
        <v>5</v>
      </c>
      <c r="I269" s="612">
        <f t="shared" si="184"/>
        <v>5</v>
      </c>
      <c r="J269" s="612">
        <f t="shared" si="185"/>
        <v>5</v>
      </c>
    </row>
    <row r="270" spans="1:10">
      <c r="A270" s="380"/>
      <c r="B270" s="332"/>
      <c r="C270" s="389" t="s">
        <v>2062</v>
      </c>
      <c r="D270" s="381" t="s">
        <v>2063</v>
      </c>
      <c r="E270" s="619">
        <v>0</v>
      </c>
      <c r="F270" s="619">
        <v>0</v>
      </c>
      <c r="G270" s="612">
        <v>1</v>
      </c>
      <c r="H270" s="612">
        <v>1</v>
      </c>
      <c r="I270" s="612">
        <f t="shared" si="184"/>
        <v>1</v>
      </c>
      <c r="J270" s="612">
        <f t="shared" si="185"/>
        <v>1</v>
      </c>
    </row>
    <row r="271" spans="1:10">
      <c r="A271" s="380"/>
      <c r="B271" s="332"/>
      <c r="C271" s="382" t="s">
        <v>2064</v>
      </c>
      <c r="D271" s="383" t="s">
        <v>2065</v>
      </c>
      <c r="E271" s="619">
        <v>0</v>
      </c>
      <c r="F271" s="619">
        <v>0</v>
      </c>
      <c r="G271" s="612">
        <v>12</v>
      </c>
      <c r="H271" s="612">
        <v>12</v>
      </c>
      <c r="I271" s="612">
        <f t="shared" si="184"/>
        <v>12</v>
      </c>
      <c r="J271" s="612">
        <f t="shared" si="185"/>
        <v>12</v>
      </c>
    </row>
    <row r="272" spans="1:10">
      <c r="A272" s="380"/>
      <c r="B272" s="332"/>
      <c r="C272" s="382" t="s">
        <v>2066</v>
      </c>
      <c r="D272" s="383" t="s">
        <v>2067</v>
      </c>
      <c r="E272" s="619">
        <v>0</v>
      </c>
      <c r="F272" s="619">
        <v>0</v>
      </c>
      <c r="G272" s="612">
        <v>32</v>
      </c>
      <c r="H272" s="612">
        <v>32</v>
      </c>
      <c r="I272" s="612">
        <f t="shared" si="184"/>
        <v>32</v>
      </c>
      <c r="J272" s="612">
        <f t="shared" si="185"/>
        <v>32</v>
      </c>
    </row>
    <row r="273" spans="1:10">
      <c r="A273" s="380"/>
      <c r="B273" s="332"/>
      <c r="C273" s="382" t="s">
        <v>2068</v>
      </c>
      <c r="D273" s="383" t="s">
        <v>2069</v>
      </c>
      <c r="E273" s="619">
        <v>0</v>
      </c>
      <c r="F273" s="619">
        <v>0</v>
      </c>
      <c r="G273" s="612">
        <v>90</v>
      </c>
      <c r="H273" s="612">
        <v>90</v>
      </c>
      <c r="I273" s="612">
        <f t="shared" si="184"/>
        <v>90</v>
      </c>
      <c r="J273" s="612">
        <f t="shared" si="185"/>
        <v>90</v>
      </c>
    </row>
    <row r="274" spans="1:10">
      <c r="A274" s="380"/>
      <c r="B274" s="332"/>
      <c r="C274" s="382" t="s">
        <v>2070</v>
      </c>
      <c r="D274" s="383" t="s">
        <v>2071</v>
      </c>
      <c r="E274" s="619">
        <v>0</v>
      </c>
      <c r="F274" s="619">
        <v>0</v>
      </c>
      <c r="G274" s="612">
        <v>60</v>
      </c>
      <c r="H274" s="612">
        <v>60</v>
      </c>
      <c r="I274" s="612">
        <f t="shared" si="184"/>
        <v>60</v>
      </c>
      <c r="J274" s="612">
        <f t="shared" si="185"/>
        <v>60</v>
      </c>
    </row>
    <row r="275" spans="1:10">
      <c r="A275" s="380"/>
      <c r="B275" s="332"/>
      <c r="C275" s="389" t="s">
        <v>2072</v>
      </c>
      <c r="D275" s="381" t="s">
        <v>2073</v>
      </c>
      <c r="E275" s="619">
        <v>0</v>
      </c>
      <c r="F275" s="619">
        <v>0</v>
      </c>
      <c r="G275" s="612">
        <v>2</v>
      </c>
      <c r="H275" s="612">
        <v>2</v>
      </c>
      <c r="I275" s="612">
        <f t="shared" si="184"/>
        <v>2</v>
      </c>
      <c r="J275" s="612">
        <f t="shared" si="185"/>
        <v>2</v>
      </c>
    </row>
    <row r="276" spans="1:10">
      <c r="A276" s="380"/>
      <c r="B276" s="332"/>
      <c r="C276" s="389" t="s">
        <v>2074</v>
      </c>
      <c r="D276" s="381" t="s">
        <v>2075</v>
      </c>
      <c r="E276" s="619">
        <v>0</v>
      </c>
      <c r="F276" s="619">
        <v>0</v>
      </c>
      <c r="G276" s="612">
        <v>2</v>
      </c>
      <c r="H276" s="612">
        <v>2</v>
      </c>
      <c r="I276" s="612">
        <f t="shared" si="184"/>
        <v>2</v>
      </c>
      <c r="J276" s="612">
        <f t="shared" si="185"/>
        <v>2</v>
      </c>
    </row>
    <row r="277" spans="1:10">
      <c r="A277" s="380"/>
      <c r="B277" s="332"/>
      <c r="C277" s="382" t="s">
        <v>2076</v>
      </c>
      <c r="D277" s="383" t="s">
        <v>2077</v>
      </c>
      <c r="E277" s="619">
        <v>0</v>
      </c>
      <c r="F277" s="619">
        <v>0</v>
      </c>
      <c r="G277" s="612">
        <v>4</v>
      </c>
      <c r="H277" s="612">
        <v>4</v>
      </c>
      <c r="I277" s="612">
        <f t="shared" si="184"/>
        <v>4</v>
      </c>
      <c r="J277" s="612">
        <f t="shared" si="185"/>
        <v>4</v>
      </c>
    </row>
    <row r="278" spans="1:10">
      <c r="A278" s="380"/>
      <c r="B278" s="332"/>
      <c r="C278" s="389" t="s">
        <v>2078</v>
      </c>
      <c r="D278" s="381" t="s">
        <v>2079</v>
      </c>
      <c r="E278" s="619">
        <v>0</v>
      </c>
      <c r="F278" s="619">
        <v>0</v>
      </c>
      <c r="G278" s="612">
        <v>2</v>
      </c>
      <c r="H278" s="612">
        <v>2</v>
      </c>
      <c r="I278" s="612">
        <f t="shared" si="184"/>
        <v>2</v>
      </c>
      <c r="J278" s="612">
        <f t="shared" si="185"/>
        <v>2</v>
      </c>
    </row>
    <row r="279" spans="1:10">
      <c r="A279" s="380"/>
      <c r="B279" s="332"/>
      <c r="C279" s="389" t="s">
        <v>2080</v>
      </c>
      <c r="D279" s="381" t="s">
        <v>2081</v>
      </c>
      <c r="E279" s="619">
        <v>0</v>
      </c>
      <c r="F279" s="619">
        <v>0</v>
      </c>
      <c r="G279" s="612">
        <v>1</v>
      </c>
      <c r="H279" s="612">
        <v>1</v>
      </c>
      <c r="I279" s="612">
        <f t="shared" si="184"/>
        <v>1</v>
      </c>
      <c r="J279" s="612">
        <f t="shared" si="185"/>
        <v>1</v>
      </c>
    </row>
    <row r="280" spans="1:10">
      <c r="A280" s="380"/>
      <c r="B280" s="332"/>
      <c r="C280" s="389" t="s">
        <v>2082</v>
      </c>
      <c r="D280" s="381" t="s">
        <v>2083</v>
      </c>
      <c r="E280" s="619">
        <v>0</v>
      </c>
      <c r="F280" s="619">
        <v>0</v>
      </c>
      <c r="G280" s="612">
        <v>3</v>
      </c>
      <c r="H280" s="612">
        <v>3</v>
      </c>
      <c r="I280" s="612">
        <f t="shared" si="184"/>
        <v>3</v>
      </c>
      <c r="J280" s="612">
        <f t="shared" si="185"/>
        <v>3</v>
      </c>
    </row>
    <row r="281" spans="1:10">
      <c r="A281" s="380"/>
      <c r="B281" s="332"/>
      <c r="C281" s="389" t="s">
        <v>2084</v>
      </c>
      <c r="D281" s="381" t="s">
        <v>2085</v>
      </c>
      <c r="E281" s="619">
        <v>0</v>
      </c>
      <c r="F281" s="619">
        <v>0</v>
      </c>
      <c r="G281" s="612">
        <v>3</v>
      </c>
      <c r="H281" s="612">
        <v>3</v>
      </c>
      <c r="I281" s="612">
        <f t="shared" si="184"/>
        <v>3</v>
      </c>
      <c r="J281" s="612">
        <f t="shared" si="185"/>
        <v>3</v>
      </c>
    </row>
    <row r="282" spans="1:10">
      <c r="A282" s="380"/>
      <c r="B282" s="332"/>
      <c r="C282" s="953" t="s">
        <v>2086</v>
      </c>
      <c r="D282" s="384" t="s">
        <v>2087</v>
      </c>
      <c r="E282" s="619">
        <v>0</v>
      </c>
      <c r="F282" s="619">
        <v>0</v>
      </c>
      <c r="G282" s="612">
        <v>6</v>
      </c>
      <c r="H282" s="612">
        <v>6</v>
      </c>
      <c r="I282" s="612">
        <f t="shared" si="184"/>
        <v>6</v>
      </c>
      <c r="J282" s="612">
        <f t="shared" si="185"/>
        <v>6</v>
      </c>
    </row>
    <row r="283" spans="1:10">
      <c r="A283" s="380"/>
      <c r="B283" s="332"/>
      <c r="C283" s="382" t="s">
        <v>2088</v>
      </c>
      <c r="D283" s="383" t="s">
        <v>2089</v>
      </c>
      <c r="E283" s="619">
        <v>0</v>
      </c>
      <c r="F283" s="619">
        <v>0</v>
      </c>
      <c r="G283" s="612">
        <v>10</v>
      </c>
      <c r="H283" s="612">
        <v>10</v>
      </c>
      <c r="I283" s="612">
        <f t="shared" si="184"/>
        <v>10</v>
      </c>
      <c r="J283" s="612">
        <f t="shared" si="185"/>
        <v>10</v>
      </c>
    </row>
    <row r="284" spans="1:10">
      <c r="A284" s="380"/>
      <c r="B284" s="332"/>
      <c r="C284" s="389" t="s">
        <v>2090</v>
      </c>
      <c r="D284" s="381" t="s">
        <v>2091</v>
      </c>
      <c r="E284" s="619">
        <v>0</v>
      </c>
      <c r="F284" s="619">
        <v>0</v>
      </c>
      <c r="G284" s="612">
        <v>3</v>
      </c>
      <c r="H284" s="612">
        <v>3</v>
      </c>
      <c r="I284" s="612">
        <f t="shared" si="184"/>
        <v>3</v>
      </c>
      <c r="J284" s="612">
        <f t="shared" si="185"/>
        <v>3</v>
      </c>
    </row>
    <row r="285" spans="1:10">
      <c r="A285" s="380"/>
      <c r="B285" s="332"/>
      <c r="C285" s="389" t="s">
        <v>2092</v>
      </c>
      <c r="D285" s="381" t="s">
        <v>2093</v>
      </c>
      <c r="E285" s="619">
        <v>0</v>
      </c>
      <c r="F285" s="619">
        <v>0</v>
      </c>
      <c r="G285" s="612">
        <v>7</v>
      </c>
      <c r="H285" s="612">
        <v>7</v>
      </c>
      <c r="I285" s="612">
        <f t="shared" si="184"/>
        <v>7</v>
      </c>
      <c r="J285" s="612">
        <f t="shared" si="185"/>
        <v>7</v>
      </c>
    </row>
    <row r="286" spans="1:10">
      <c r="A286" s="380"/>
      <c r="B286" s="332"/>
      <c r="C286" s="382" t="s">
        <v>2094</v>
      </c>
      <c r="D286" s="383" t="s">
        <v>2095</v>
      </c>
      <c r="E286" s="619">
        <v>0</v>
      </c>
      <c r="F286" s="619">
        <v>0</v>
      </c>
      <c r="G286" s="612">
        <v>20</v>
      </c>
      <c r="H286" s="612">
        <v>20</v>
      </c>
      <c r="I286" s="612">
        <f t="shared" ref="I286:I336" si="186">SUM(E286,G286)</f>
        <v>20</v>
      </c>
      <c r="J286" s="612">
        <f t="shared" ref="J286:J336" si="187">SUM(F286,H286)</f>
        <v>20</v>
      </c>
    </row>
    <row r="287" spans="1:10">
      <c r="A287" s="380"/>
      <c r="B287" s="332"/>
      <c r="C287" s="382" t="s">
        <v>2096</v>
      </c>
      <c r="D287" s="383" t="s">
        <v>2097</v>
      </c>
      <c r="E287" s="619">
        <v>0</v>
      </c>
      <c r="F287" s="619">
        <v>0</v>
      </c>
      <c r="G287" s="612">
        <v>672</v>
      </c>
      <c r="H287" s="612">
        <v>672</v>
      </c>
      <c r="I287" s="612">
        <f t="shared" si="186"/>
        <v>672</v>
      </c>
      <c r="J287" s="612">
        <f t="shared" si="187"/>
        <v>672</v>
      </c>
    </row>
    <row r="288" spans="1:10">
      <c r="A288" s="380"/>
      <c r="B288" s="332"/>
      <c r="C288" s="382" t="s">
        <v>2098</v>
      </c>
      <c r="D288" s="383" t="s">
        <v>2099</v>
      </c>
      <c r="E288" s="619">
        <v>0</v>
      </c>
      <c r="F288" s="619">
        <v>0</v>
      </c>
      <c r="G288" s="612">
        <v>14</v>
      </c>
      <c r="H288" s="612">
        <v>14</v>
      </c>
      <c r="I288" s="612">
        <f t="shared" si="186"/>
        <v>14</v>
      </c>
      <c r="J288" s="612">
        <f t="shared" si="187"/>
        <v>14</v>
      </c>
    </row>
    <row r="289" spans="1:10">
      <c r="A289" s="380"/>
      <c r="B289" s="332"/>
      <c r="C289" s="382" t="s">
        <v>2100</v>
      </c>
      <c r="D289" s="383" t="s">
        <v>2101</v>
      </c>
      <c r="E289" s="619">
        <v>0</v>
      </c>
      <c r="F289" s="619">
        <v>0</v>
      </c>
      <c r="G289" s="612">
        <v>30</v>
      </c>
      <c r="H289" s="612">
        <v>30</v>
      </c>
      <c r="I289" s="612">
        <f t="shared" si="186"/>
        <v>30</v>
      </c>
      <c r="J289" s="612">
        <f t="shared" si="187"/>
        <v>30</v>
      </c>
    </row>
    <row r="290" spans="1:10">
      <c r="A290" s="380"/>
      <c r="B290" s="332"/>
      <c r="C290" s="382" t="s">
        <v>2102</v>
      </c>
      <c r="D290" s="383" t="s">
        <v>2103</v>
      </c>
      <c r="E290" s="619">
        <v>0</v>
      </c>
      <c r="F290" s="619">
        <v>0</v>
      </c>
      <c r="G290" s="612">
        <v>128</v>
      </c>
      <c r="H290" s="612">
        <v>128</v>
      </c>
      <c r="I290" s="612">
        <f t="shared" si="186"/>
        <v>128</v>
      </c>
      <c r="J290" s="612">
        <f t="shared" si="187"/>
        <v>128</v>
      </c>
    </row>
    <row r="291" spans="1:10">
      <c r="A291" s="380"/>
      <c r="B291" s="332"/>
      <c r="C291" s="382" t="s">
        <v>2104</v>
      </c>
      <c r="D291" s="383" t="s">
        <v>2105</v>
      </c>
      <c r="E291" s="619">
        <v>0</v>
      </c>
      <c r="F291" s="619">
        <v>0</v>
      </c>
      <c r="G291" s="612">
        <v>24</v>
      </c>
      <c r="H291" s="612">
        <v>24</v>
      </c>
      <c r="I291" s="612">
        <f t="shared" si="186"/>
        <v>24</v>
      </c>
      <c r="J291" s="612">
        <f t="shared" si="187"/>
        <v>24</v>
      </c>
    </row>
    <row r="292" spans="1:10">
      <c r="A292" s="380"/>
      <c r="B292" s="332"/>
      <c r="C292" s="382" t="s">
        <v>2106</v>
      </c>
      <c r="D292" s="383" t="s">
        <v>2107</v>
      </c>
      <c r="E292" s="619">
        <v>0</v>
      </c>
      <c r="F292" s="619">
        <v>0</v>
      </c>
      <c r="G292" s="612">
        <v>18</v>
      </c>
      <c r="H292" s="612">
        <v>18</v>
      </c>
      <c r="I292" s="612">
        <f t="shared" si="186"/>
        <v>18</v>
      </c>
      <c r="J292" s="612">
        <f t="shared" si="187"/>
        <v>18</v>
      </c>
    </row>
    <row r="293" spans="1:10">
      <c r="A293" s="380"/>
      <c r="B293" s="332"/>
      <c r="C293" s="382" t="s">
        <v>2108</v>
      </c>
      <c r="D293" s="383" t="s">
        <v>2109</v>
      </c>
      <c r="E293" s="619">
        <v>0</v>
      </c>
      <c r="F293" s="619">
        <v>0</v>
      </c>
      <c r="G293" s="612">
        <v>6</v>
      </c>
      <c r="H293" s="612">
        <v>6</v>
      </c>
      <c r="I293" s="612">
        <f t="shared" si="186"/>
        <v>6</v>
      </c>
      <c r="J293" s="612">
        <f t="shared" si="187"/>
        <v>6</v>
      </c>
    </row>
    <row r="294" spans="1:10">
      <c r="A294" s="380"/>
      <c r="B294" s="332"/>
      <c r="C294" s="389" t="s">
        <v>2110</v>
      </c>
      <c r="D294" s="381" t="s">
        <v>2111</v>
      </c>
      <c r="E294" s="619">
        <v>0</v>
      </c>
      <c r="F294" s="619">
        <v>0</v>
      </c>
      <c r="G294" s="612">
        <v>6</v>
      </c>
      <c r="H294" s="612">
        <v>6</v>
      </c>
      <c r="I294" s="612">
        <f t="shared" si="186"/>
        <v>6</v>
      </c>
      <c r="J294" s="612">
        <f t="shared" si="187"/>
        <v>6</v>
      </c>
    </row>
    <row r="295" spans="1:10">
      <c r="A295" s="380"/>
      <c r="B295" s="332"/>
      <c r="C295" s="382" t="s">
        <v>2112</v>
      </c>
      <c r="D295" s="383" t="s">
        <v>2113</v>
      </c>
      <c r="E295" s="619">
        <v>0</v>
      </c>
      <c r="F295" s="619">
        <v>0</v>
      </c>
      <c r="G295" s="612">
        <v>74</v>
      </c>
      <c r="H295" s="612">
        <v>74</v>
      </c>
      <c r="I295" s="612">
        <f t="shared" si="186"/>
        <v>74</v>
      </c>
      <c r="J295" s="612">
        <f t="shared" si="187"/>
        <v>74</v>
      </c>
    </row>
    <row r="296" spans="1:10">
      <c r="A296" s="380"/>
      <c r="B296" s="332"/>
      <c r="C296" s="389" t="s">
        <v>2116</v>
      </c>
      <c r="D296" s="381" t="s">
        <v>2117</v>
      </c>
      <c r="E296" s="619">
        <v>0</v>
      </c>
      <c r="F296" s="619">
        <v>0</v>
      </c>
      <c r="G296" s="612">
        <v>3</v>
      </c>
      <c r="H296" s="612">
        <v>3</v>
      </c>
      <c r="I296" s="612">
        <f t="shared" si="186"/>
        <v>3</v>
      </c>
      <c r="J296" s="612">
        <f t="shared" si="187"/>
        <v>3</v>
      </c>
    </row>
    <row r="297" spans="1:10">
      <c r="A297" s="380"/>
      <c r="B297" s="332"/>
      <c r="C297" s="382" t="s">
        <v>2118</v>
      </c>
      <c r="D297" s="383" t="s">
        <v>2119</v>
      </c>
      <c r="E297" s="619">
        <v>0</v>
      </c>
      <c r="F297" s="619">
        <v>0</v>
      </c>
      <c r="G297" s="612">
        <v>5</v>
      </c>
      <c r="H297" s="612">
        <v>5</v>
      </c>
      <c r="I297" s="612">
        <f t="shared" si="186"/>
        <v>5</v>
      </c>
      <c r="J297" s="612">
        <f t="shared" si="187"/>
        <v>5</v>
      </c>
    </row>
    <row r="298" spans="1:10">
      <c r="A298" s="380"/>
      <c r="B298" s="332"/>
      <c r="C298" s="389" t="s">
        <v>2120</v>
      </c>
      <c r="D298" s="381" t="s">
        <v>2121</v>
      </c>
      <c r="E298" s="619">
        <v>0</v>
      </c>
      <c r="F298" s="619">
        <v>0</v>
      </c>
      <c r="G298" s="612">
        <v>1</v>
      </c>
      <c r="H298" s="612">
        <v>1</v>
      </c>
      <c r="I298" s="612">
        <f t="shared" si="186"/>
        <v>1</v>
      </c>
      <c r="J298" s="612">
        <f t="shared" si="187"/>
        <v>1</v>
      </c>
    </row>
    <row r="299" spans="1:10">
      <c r="A299" s="380"/>
      <c r="B299" s="332"/>
      <c r="C299" s="389" t="s">
        <v>2122</v>
      </c>
      <c r="D299" s="381" t="s">
        <v>2123</v>
      </c>
      <c r="E299" s="619">
        <v>0</v>
      </c>
      <c r="F299" s="619">
        <v>0</v>
      </c>
      <c r="G299" s="612">
        <v>2</v>
      </c>
      <c r="H299" s="612">
        <v>2</v>
      </c>
      <c r="I299" s="612">
        <f t="shared" si="186"/>
        <v>2</v>
      </c>
      <c r="J299" s="612">
        <f t="shared" si="187"/>
        <v>2</v>
      </c>
    </row>
    <row r="300" spans="1:10">
      <c r="A300" s="380"/>
      <c r="B300" s="332"/>
      <c r="C300" s="389" t="s">
        <v>2124</v>
      </c>
      <c r="D300" s="381" t="s">
        <v>2125</v>
      </c>
      <c r="E300" s="619">
        <v>0</v>
      </c>
      <c r="F300" s="619">
        <v>0</v>
      </c>
      <c r="G300" s="612">
        <v>2</v>
      </c>
      <c r="H300" s="612">
        <v>2</v>
      </c>
      <c r="I300" s="612">
        <f t="shared" si="186"/>
        <v>2</v>
      </c>
      <c r="J300" s="612">
        <f t="shared" si="187"/>
        <v>2</v>
      </c>
    </row>
    <row r="301" spans="1:10">
      <c r="A301" s="380"/>
      <c r="B301" s="332"/>
      <c r="C301" s="389" t="s">
        <v>2126</v>
      </c>
      <c r="D301" s="381" t="s">
        <v>2127</v>
      </c>
      <c r="E301" s="619">
        <v>0</v>
      </c>
      <c r="F301" s="619">
        <v>0</v>
      </c>
      <c r="G301" s="612">
        <v>4</v>
      </c>
      <c r="H301" s="612">
        <v>4</v>
      </c>
      <c r="I301" s="612">
        <f t="shared" si="186"/>
        <v>4</v>
      </c>
      <c r="J301" s="612">
        <f t="shared" si="187"/>
        <v>4</v>
      </c>
    </row>
    <row r="302" spans="1:10">
      <c r="A302" s="380"/>
      <c r="B302" s="332"/>
      <c r="C302" s="389" t="s">
        <v>2128</v>
      </c>
      <c r="D302" s="381" t="s">
        <v>2129</v>
      </c>
      <c r="E302" s="619">
        <v>0</v>
      </c>
      <c r="F302" s="619">
        <v>0</v>
      </c>
      <c r="G302" s="612">
        <v>2</v>
      </c>
      <c r="H302" s="612">
        <v>2</v>
      </c>
      <c r="I302" s="612">
        <f t="shared" si="186"/>
        <v>2</v>
      </c>
      <c r="J302" s="612">
        <f t="shared" si="187"/>
        <v>2</v>
      </c>
    </row>
    <row r="303" spans="1:10">
      <c r="A303" s="380"/>
      <c r="B303" s="332"/>
      <c r="C303" s="389" t="s">
        <v>2130</v>
      </c>
      <c r="D303" s="381" t="s">
        <v>2131</v>
      </c>
      <c r="E303" s="619">
        <v>0</v>
      </c>
      <c r="F303" s="619">
        <v>0</v>
      </c>
      <c r="G303" s="612">
        <v>2</v>
      </c>
      <c r="H303" s="612">
        <v>2</v>
      </c>
      <c r="I303" s="612">
        <f t="shared" si="186"/>
        <v>2</v>
      </c>
      <c r="J303" s="612">
        <f t="shared" si="187"/>
        <v>2</v>
      </c>
    </row>
    <row r="304" spans="1:10">
      <c r="A304" s="380"/>
      <c r="B304" s="332"/>
      <c r="C304" s="382" t="s">
        <v>2132</v>
      </c>
      <c r="D304" s="383" t="s">
        <v>2133</v>
      </c>
      <c r="E304" s="619">
        <v>0</v>
      </c>
      <c r="F304" s="619">
        <v>0</v>
      </c>
      <c r="G304" s="612">
        <v>4</v>
      </c>
      <c r="H304" s="612">
        <v>4</v>
      </c>
      <c r="I304" s="612">
        <f t="shared" si="186"/>
        <v>4</v>
      </c>
      <c r="J304" s="612">
        <f t="shared" si="187"/>
        <v>4</v>
      </c>
    </row>
    <row r="305" spans="1:10">
      <c r="A305" s="380"/>
      <c r="B305" s="332"/>
      <c r="C305" s="382" t="s">
        <v>2134</v>
      </c>
      <c r="D305" s="383" t="s">
        <v>2135</v>
      </c>
      <c r="E305" s="619">
        <v>0</v>
      </c>
      <c r="F305" s="619">
        <v>0</v>
      </c>
      <c r="G305" s="612">
        <v>7</v>
      </c>
      <c r="H305" s="612">
        <v>7</v>
      </c>
      <c r="I305" s="612">
        <f t="shared" si="186"/>
        <v>7</v>
      </c>
      <c r="J305" s="612">
        <f t="shared" si="187"/>
        <v>7</v>
      </c>
    </row>
    <row r="306" spans="1:10">
      <c r="A306" s="380"/>
      <c r="B306" s="332"/>
      <c r="C306" s="382" t="s">
        <v>2136</v>
      </c>
      <c r="D306" s="383" t="s">
        <v>2137</v>
      </c>
      <c r="E306" s="619">
        <v>0</v>
      </c>
      <c r="F306" s="619">
        <v>0</v>
      </c>
      <c r="G306" s="612">
        <v>12</v>
      </c>
      <c r="H306" s="612">
        <v>12</v>
      </c>
      <c r="I306" s="612">
        <f t="shared" si="186"/>
        <v>12</v>
      </c>
      <c r="J306" s="612">
        <f t="shared" si="187"/>
        <v>12</v>
      </c>
    </row>
    <row r="307" spans="1:10">
      <c r="A307" s="380"/>
      <c r="B307" s="332"/>
      <c r="C307" s="382" t="s">
        <v>2138</v>
      </c>
      <c r="D307" s="383" t="s">
        <v>2139</v>
      </c>
      <c r="E307" s="619">
        <v>0</v>
      </c>
      <c r="F307" s="619">
        <v>0</v>
      </c>
      <c r="G307" s="612">
        <v>48</v>
      </c>
      <c r="H307" s="612">
        <v>48</v>
      </c>
      <c r="I307" s="612">
        <f t="shared" si="186"/>
        <v>48</v>
      </c>
      <c r="J307" s="612">
        <f t="shared" si="187"/>
        <v>48</v>
      </c>
    </row>
    <row r="308" spans="1:10">
      <c r="A308" s="380"/>
      <c r="B308" s="332"/>
      <c r="C308" s="389" t="s">
        <v>2140</v>
      </c>
      <c r="D308" s="381" t="s">
        <v>2141</v>
      </c>
      <c r="E308" s="619">
        <v>0</v>
      </c>
      <c r="F308" s="619">
        <v>0</v>
      </c>
      <c r="G308" s="612">
        <v>2</v>
      </c>
      <c r="H308" s="612">
        <v>2</v>
      </c>
      <c r="I308" s="612">
        <f t="shared" si="186"/>
        <v>2</v>
      </c>
      <c r="J308" s="612">
        <f t="shared" si="187"/>
        <v>2</v>
      </c>
    </row>
    <row r="309" spans="1:10">
      <c r="A309" s="380"/>
      <c r="B309" s="332"/>
      <c r="C309" s="382" t="s">
        <v>2142</v>
      </c>
      <c r="D309" s="383" t="s">
        <v>2143</v>
      </c>
      <c r="E309" s="619">
        <v>0</v>
      </c>
      <c r="F309" s="619">
        <v>0</v>
      </c>
      <c r="G309" s="612">
        <v>3</v>
      </c>
      <c r="H309" s="612">
        <v>3</v>
      </c>
      <c r="I309" s="612">
        <f t="shared" si="186"/>
        <v>3</v>
      </c>
      <c r="J309" s="612">
        <f t="shared" si="187"/>
        <v>3</v>
      </c>
    </row>
    <row r="310" spans="1:10">
      <c r="A310" s="380"/>
      <c r="B310" s="332"/>
      <c r="C310" s="382" t="s">
        <v>2144</v>
      </c>
      <c r="D310" s="383" t="s">
        <v>2145</v>
      </c>
      <c r="E310" s="619">
        <v>0</v>
      </c>
      <c r="F310" s="619">
        <v>0</v>
      </c>
      <c r="G310" s="612">
        <v>5</v>
      </c>
      <c r="H310" s="612">
        <v>5</v>
      </c>
      <c r="I310" s="612">
        <f t="shared" si="186"/>
        <v>5</v>
      </c>
      <c r="J310" s="612">
        <f t="shared" si="187"/>
        <v>5</v>
      </c>
    </row>
    <row r="311" spans="1:10">
      <c r="A311" s="380"/>
      <c r="B311" s="332"/>
      <c r="C311" s="382" t="s">
        <v>2146</v>
      </c>
      <c r="D311" s="383" t="s">
        <v>2147</v>
      </c>
      <c r="E311" s="619">
        <v>0</v>
      </c>
      <c r="F311" s="619">
        <v>0</v>
      </c>
      <c r="G311" s="612">
        <v>23</v>
      </c>
      <c r="H311" s="612">
        <v>23</v>
      </c>
      <c r="I311" s="612">
        <f t="shared" si="186"/>
        <v>23</v>
      </c>
      <c r="J311" s="612">
        <f t="shared" si="187"/>
        <v>23</v>
      </c>
    </row>
    <row r="312" spans="1:10">
      <c r="A312" s="380"/>
      <c r="B312" s="332"/>
      <c r="C312" s="382" t="s">
        <v>2148</v>
      </c>
      <c r="D312" s="383" t="s">
        <v>2149</v>
      </c>
      <c r="E312" s="619">
        <v>0</v>
      </c>
      <c r="F312" s="619">
        <v>0</v>
      </c>
      <c r="G312" s="612">
        <v>6</v>
      </c>
      <c r="H312" s="612">
        <v>6</v>
      </c>
      <c r="I312" s="612">
        <f t="shared" si="186"/>
        <v>6</v>
      </c>
      <c r="J312" s="612">
        <f t="shared" si="187"/>
        <v>6</v>
      </c>
    </row>
    <row r="313" spans="1:10">
      <c r="A313" s="380"/>
      <c r="B313" s="332"/>
      <c r="C313" s="382" t="s">
        <v>2150</v>
      </c>
      <c r="D313" s="383" t="s">
        <v>2151</v>
      </c>
      <c r="E313" s="619">
        <v>0</v>
      </c>
      <c r="F313" s="619">
        <v>0</v>
      </c>
      <c r="G313" s="612">
        <v>5</v>
      </c>
      <c r="H313" s="612">
        <v>5</v>
      </c>
      <c r="I313" s="612">
        <f t="shared" si="186"/>
        <v>5</v>
      </c>
      <c r="J313" s="612">
        <f t="shared" si="187"/>
        <v>5</v>
      </c>
    </row>
    <row r="314" spans="1:10">
      <c r="A314" s="380"/>
      <c r="B314" s="332"/>
      <c r="C314" s="382" t="s">
        <v>2152</v>
      </c>
      <c r="D314" s="383" t="s">
        <v>2153</v>
      </c>
      <c r="E314" s="619">
        <v>0</v>
      </c>
      <c r="F314" s="619">
        <v>0</v>
      </c>
      <c r="G314" s="612">
        <v>1</v>
      </c>
      <c r="H314" s="612">
        <v>1</v>
      </c>
      <c r="I314" s="612">
        <f t="shared" si="186"/>
        <v>1</v>
      </c>
      <c r="J314" s="612">
        <f t="shared" si="187"/>
        <v>1</v>
      </c>
    </row>
    <row r="315" spans="1:10">
      <c r="A315" s="380"/>
      <c r="B315" s="332"/>
      <c r="C315" s="389" t="s">
        <v>2154</v>
      </c>
      <c r="D315" s="381" t="s">
        <v>2155</v>
      </c>
      <c r="E315" s="619">
        <v>0</v>
      </c>
      <c r="F315" s="619">
        <v>0</v>
      </c>
      <c r="G315" s="612">
        <v>5</v>
      </c>
      <c r="H315" s="612">
        <v>5</v>
      </c>
      <c r="I315" s="612">
        <f t="shared" si="186"/>
        <v>5</v>
      </c>
      <c r="J315" s="612">
        <f t="shared" si="187"/>
        <v>5</v>
      </c>
    </row>
    <row r="316" spans="1:10">
      <c r="A316" s="380"/>
      <c r="B316" s="332"/>
      <c r="C316" s="382" t="s">
        <v>2156</v>
      </c>
      <c r="D316" s="383" t="s">
        <v>2157</v>
      </c>
      <c r="E316" s="619">
        <v>0</v>
      </c>
      <c r="F316" s="619">
        <v>0</v>
      </c>
      <c r="G316" s="612">
        <v>17</v>
      </c>
      <c r="H316" s="612">
        <v>17</v>
      </c>
      <c r="I316" s="612">
        <f t="shared" si="186"/>
        <v>17</v>
      </c>
      <c r="J316" s="612">
        <f t="shared" si="187"/>
        <v>17</v>
      </c>
    </row>
    <row r="317" spans="1:10">
      <c r="A317" s="380"/>
      <c r="B317" s="332"/>
      <c r="C317" s="382" t="s">
        <v>2158</v>
      </c>
      <c r="D317" s="383" t="s">
        <v>2159</v>
      </c>
      <c r="E317" s="619">
        <v>0</v>
      </c>
      <c r="F317" s="619">
        <v>0</v>
      </c>
      <c r="G317" s="612">
        <v>24</v>
      </c>
      <c r="H317" s="612">
        <v>24</v>
      </c>
      <c r="I317" s="612">
        <f t="shared" si="186"/>
        <v>24</v>
      </c>
      <c r="J317" s="612">
        <f t="shared" si="187"/>
        <v>24</v>
      </c>
    </row>
    <row r="318" spans="1:10">
      <c r="A318" s="380"/>
      <c r="B318" s="332"/>
      <c r="C318" s="382" t="s">
        <v>2160</v>
      </c>
      <c r="D318" s="383" t="s">
        <v>2161</v>
      </c>
      <c r="E318" s="619">
        <v>0</v>
      </c>
      <c r="F318" s="619">
        <v>0</v>
      </c>
      <c r="G318" s="612">
        <v>2</v>
      </c>
      <c r="H318" s="612">
        <v>2</v>
      </c>
      <c r="I318" s="612">
        <f t="shared" si="186"/>
        <v>2</v>
      </c>
      <c r="J318" s="612">
        <f t="shared" si="187"/>
        <v>2</v>
      </c>
    </row>
    <row r="319" spans="1:10">
      <c r="A319" s="380"/>
      <c r="B319" s="332"/>
      <c r="C319" s="389" t="s">
        <v>2162</v>
      </c>
      <c r="D319" s="381" t="s">
        <v>2163</v>
      </c>
      <c r="E319" s="619">
        <v>0</v>
      </c>
      <c r="F319" s="619">
        <v>0</v>
      </c>
      <c r="G319" s="612">
        <v>2</v>
      </c>
      <c r="H319" s="612">
        <v>2</v>
      </c>
      <c r="I319" s="612">
        <f t="shared" si="186"/>
        <v>2</v>
      </c>
      <c r="J319" s="612">
        <f t="shared" si="187"/>
        <v>2</v>
      </c>
    </row>
    <row r="320" spans="1:10">
      <c r="A320" s="380"/>
      <c r="B320" s="332"/>
      <c r="C320" s="382" t="s">
        <v>2164</v>
      </c>
      <c r="D320" s="383" t="s">
        <v>2165</v>
      </c>
      <c r="E320" s="619">
        <v>0</v>
      </c>
      <c r="F320" s="619">
        <v>0</v>
      </c>
      <c r="G320" s="612">
        <v>18</v>
      </c>
      <c r="H320" s="612">
        <v>18</v>
      </c>
      <c r="I320" s="612">
        <f t="shared" si="186"/>
        <v>18</v>
      </c>
      <c r="J320" s="612">
        <f t="shared" si="187"/>
        <v>18</v>
      </c>
    </row>
    <row r="321" spans="1:10">
      <c r="A321" s="380"/>
      <c r="B321" s="332"/>
      <c r="C321" s="382" t="s">
        <v>2166</v>
      </c>
      <c r="D321" s="383" t="s">
        <v>2167</v>
      </c>
      <c r="E321" s="619">
        <v>0</v>
      </c>
      <c r="F321" s="619">
        <v>0</v>
      </c>
      <c r="G321" s="612">
        <v>5</v>
      </c>
      <c r="H321" s="612">
        <v>5</v>
      </c>
      <c r="I321" s="612">
        <f t="shared" si="186"/>
        <v>5</v>
      </c>
      <c r="J321" s="612">
        <f t="shared" si="187"/>
        <v>5</v>
      </c>
    </row>
    <row r="322" spans="1:10">
      <c r="A322" s="380"/>
      <c r="B322" s="332"/>
      <c r="C322" s="382" t="s">
        <v>2168</v>
      </c>
      <c r="D322" s="383" t="s">
        <v>2169</v>
      </c>
      <c r="E322" s="619">
        <v>0</v>
      </c>
      <c r="F322" s="619">
        <v>0</v>
      </c>
      <c r="G322" s="612">
        <v>2</v>
      </c>
      <c r="H322" s="612">
        <v>2</v>
      </c>
      <c r="I322" s="612">
        <f t="shared" si="186"/>
        <v>2</v>
      </c>
      <c r="J322" s="612">
        <f t="shared" si="187"/>
        <v>2</v>
      </c>
    </row>
    <row r="323" spans="1:10">
      <c r="A323" s="380"/>
      <c r="B323" s="332"/>
      <c r="C323" s="389" t="s">
        <v>2170</v>
      </c>
      <c r="D323" s="381" t="s">
        <v>2171</v>
      </c>
      <c r="E323" s="619">
        <v>0</v>
      </c>
      <c r="F323" s="619">
        <v>0</v>
      </c>
      <c r="G323" s="612">
        <v>1</v>
      </c>
      <c r="H323" s="612">
        <v>1</v>
      </c>
      <c r="I323" s="612">
        <f t="shared" si="186"/>
        <v>1</v>
      </c>
      <c r="J323" s="612">
        <f t="shared" si="187"/>
        <v>1</v>
      </c>
    </row>
    <row r="324" spans="1:10">
      <c r="A324" s="380"/>
      <c r="B324" s="332"/>
      <c r="C324" s="382" t="s">
        <v>2172</v>
      </c>
      <c r="D324" s="383" t="s">
        <v>2173</v>
      </c>
      <c r="E324" s="619">
        <v>0</v>
      </c>
      <c r="F324" s="619">
        <v>0</v>
      </c>
      <c r="G324" s="612">
        <v>5</v>
      </c>
      <c r="H324" s="612">
        <v>5</v>
      </c>
      <c r="I324" s="612">
        <f t="shared" si="186"/>
        <v>5</v>
      </c>
      <c r="J324" s="612">
        <f t="shared" si="187"/>
        <v>5</v>
      </c>
    </row>
    <row r="325" spans="1:10">
      <c r="A325" s="380"/>
      <c r="B325" s="332"/>
      <c r="C325" s="382" t="s">
        <v>2174</v>
      </c>
      <c r="D325" s="383" t="s">
        <v>2175</v>
      </c>
      <c r="E325" s="619">
        <v>0</v>
      </c>
      <c r="F325" s="619">
        <v>0</v>
      </c>
      <c r="G325" s="612">
        <v>8</v>
      </c>
      <c r="H325" s="612">
        <v>8</v>
      </c>
      <c r="I325" s="612">
        <f t="shared" si="186"/>
        <v>8</v>
      </c>
      <c r="J325" s="612">
        <f t="shared" si="187"/>
        <v>8</v>
      </c>
    </row>
    <row r="326" spans="1:10">
      <c r="A326" s="380"/>
      <c r="B326" s="332"/>
      <c r="C326" s="382" t="s">
        <v>2176</v>
      </c>
      <c r="D326" s="383" t="s">
        <v>2177</v>
      </c>
      <c r="E326" s="619">
        <v>0</v>
      </c>
      <c r="F326" s="619">
        <v>0</v>
      </c>
      <c r="G326" s="612">
        <v>9</v>
      </c>
      <c r="H326" s="612">
        <v>9</v>
      </c>
      <c r="I326" s="612">
        <f t="shared" si="186"/>
        <v>9</v>
      </c>
      <c r="J326" s="612">
        <f t="shared" si="187"/>
        <v>9</v>
      </c>
    </row>
    <row r="327" spans="1:10">
      <c r="A327" s="380"/>
      <c r="B327" s="332"/>
      <c r="C327" s="389" t="s">
        <v>2178</v>
      </c>
      <c r="D327" s="381" t="s">
        <v>2179</v>
      </c>
      <c r="E327" s="619">
        <v>0</v>
      </c>
      <c r="F327" s="619">
        <v>0</v>
      </c>
      <c r="G327" s="612">
        <v>1</v>
      </c>
      <c r="H327" s="612">
        <v>1</v>
      </c>
      <c r="I327" s="612">
        <f t="shared" si="186"/>
        <v>1</v>
      </c>
      <c r="J327" s="612">
        <f t="shared" si="187"/>
        <v>1</v>
      </c>
    </row>
    <row r="328" spans="1:10">
      <c r="A328" s="380"/>
      <c r="B328" s="332"/>
      <c r="C328" s="389" t="s">
        <v>2180</v>
      </c>
      <c r="D328" s="381" t="s">
        <v>2181</v>
      </c>
      <c r="E328" s="619">
        <v>0</v>
      </c>
      <c r="F328" s="619">
        <v>0</v>
      </c>
      <c r="G328" s="612">
        <v>1</v>
      </c>
      <c r="H328" s="612">
        <v>1</v>
      </c>
      <c r="I328" s="612">
        <f t="shared" si="186"/>
        <v>1</v>
      </c>
      <c r="J328" s="612">
        <f t="shared" si="187"/>
        <v>1</v>
      </c>
    </row>
    <row r="329" spans="1:10">
      <c r="A329" s="380"/>
      <c r="B329" s="332"/>
      <c r="C329" s="382" t="s">
        <v>2182</v>
      </c>
      <c r="D329" s="383" t="s">
        <v>2183</v>
      </c>
      <c r="E329" s="619">
        <v>0</v>
      </c>
      <c r="F329" s="619">
        <v>0</v>
      </c>
      <c r="G329" s="612">
        <v>7</v>
      </c>
      <c r="H329" s="612">
        <v>7</v>
      </c>
      <c r="I329" s="612">
        <f t="shared" si="186"/>
        <v>7</v>
      </c>
      <c r="J329" s="612">
        <f t="shared" si="187"/>
        <v>7</v>
      </c>
    </row>
    <row r="330" spans="1:10">
      <c r="A330" s="380"/>
      <c r="B330" s="332"/>
      <c r="C330" s="389" t="s">
        <v>2184</v>
      </c>
      <c r="D330" s="381" t="s">
        <v>2185</v>
      </c>
      <c r="E330" s="619">
        <v>0</v>
      </c>
      <c r="F330" s="619">
        <v>0</v>
      </c>
      <c r="G330" s="612">
        <v>2</v>
      </c>
      <c r="H330" s="612">
        <v>2</v>
      </c>
      <c r="I330" s="612">
        <f t="shared" si="186"/>
        <v>2</v>
      </c>
      <c r="J330" s="612">
        <f t="shared" si="187"/>
        <v>2</v>
      </c>
    </row>
    <row r="331" spans="1:10">
      <c r="A331" s="380"/>
      <c r="B331" s="332"/>
      <c r="C331" s="382" t="s">
        <v>2186</v>
      </c>
      <c r="D331" s="383" t="s">
        <v>2187</v>
      </c>
      <c r="E331" s="619">
        <v>0</v>
      </c>
      <c r="F331" s="619">
        <v>0</v>
      </c>
      <c r="G331" s="612">
        <v>84</v>
      </c>
      <c r="H331" s="612">
        <v>84</v>
      </c>
      <c r="I331" s="612">
        <f t="shared" si="186"/>
        <v>84</v>
      </c>
      <c r="J331" s="612">
        <f t="shared" si="187"/>
        <v>84</v>
      </c>
    </row>
    <row r="332" spans="1:10">
      <c r="A332" s="380"/>
      <c r="B332" s="332"/>
      <c r="C332" s="389" t="s">
        <v>2188</v>
      </c>
      <c r="D332" s="381" t="s">
        <v>2189</v>
      </c>
      <c r="E332" s="619">
        <v>0</v>
      </c>
      <c r="F332" s="619">
        <v>0</v>
      </c>
      <c r="G332" s="612">
        <v>4</v>
      </c>
      <c r="H332" s="612">
        <v>4</v>
      </c>
      <c r="I332" s="612">
        <f t="shared" si="186"/>
        <v>4</v>
      </c>
      <c r="J332" s="612">
        <f t="shared" si="187"/>
        <v>4</v>
      </c>
    </row>
    <row r="333" spans="1:10">
      <c r="A333" s="380"/>
      <c r="B333" s="332"/>
      <c r="C333" s="382" t="s">
        <v>2190</v>
      </c>
      <c r="D333" s="383" t="s">
        <v>2191</v>
      </c>
      <c r="E333" s="619">
        <v>0</v>
      </c>
      <c r="F333" s="619">
        <v>0</v>
      </c>
      <c r="G333" s="612">
        <v>89</v>
      </c>
      <c r="H333" s="612">
        <v>89</v>
      </c>
      <c r="I333" s="612">
        <f t="shared" si="186"/>
        <v>89</v>
      </c>
      <c r="J333" s="612">
        <f t="shared" si="187"/>
        <v>89</v>
      </c>
    </row>
    <row r="334" spans="1:10">
      <c r="A334" s="380"/>
      <c r="B334" s="332"/>
      <c r="C334" s="389" t="s">
        <v>2192</v>
      </c>
      <c r="D334" s="381" t="s">
        <v>2193</v>
      </c>
      <c r="E334" s="619">
        <v>0</v>
      </c>
      <c r="F334" s="619">
        <v>0</v>
      </c>
      <c r="G334" s="612">
        <v>1</v>
      </c>
      <c r="H334" s="612">
        <v>1</v>
      </c>
      <c r="I334" s="612">
        <f t="shared" si="186"/>
        <v>1</v>
      </c>
      <c r="J334" s="612">
        <f t="shared" si="187"/>
        <v>1</v>
      </c>
    </row>
    <row r="335" spans="1:10">
      <c r="A335" s="380"/>
      <c r="B335" s="332"/>
      <c r="C335" s="389" t="s">
        <v>2194</v>
      </c>
      <c r="D335" s="381" t="s">
        <v>2195</v>
      </c>
      <c r="E335" s="619">
        <v>0</v>
      </c>
      <c r="F335" s="619">
        <v>0</v>
      </c>
      <c r="G335" s="612">
        <v>2</v>
      </c>
      <c r="H335" s="612">
        <v>2</v>
      </c>
      <c r="I335" s="612">
        <f t="shared" si="186"/>
        <v>2</v>
      </c>
      <c r="J335" s="612">
        <f t="shared" si="187"/>
        <v>2</v>
      </c>
    </row>
    <row r="336" spans="1:10">
      <c r="A336" s="380"/>
      <c r="B336" s="332"/>
      <c r="C336" s="389" t="s">
        <v>2196</v>
      </c>
      <c r="D336" s="381" t="s">
        <v>2197</v>
      </c>
      <c r="E336" s="619">
        <v>0</v>
      </c>
      <c r="F336" s="619">
        <v>0</v>
      </c>
      <c r="G336" s="612">
        <v>7</v>
      </c>
      <c r="H336" s="612">
        <v>7</v>
      </c>
      <c r="I336" s="612">
        <f t="shared" si="186"/>
        <v>7</v>
      </c>
      <c r="J336" s="612">
        <f t="shared" si="187"/>
        <v>7</v>
      </c>
    </row>
    <row r="337" spans="1:10">
      <c r="A337" s="380"/>
      <c r="B337" s="332"/>
      <c r="C337" s="389" t="s">
        <v>2198</v>
      </c>
      <c r="D337" s="381" t="s">
        <v>2199</v>
      </c>
      <c r="E337" s="619">
        <v>0</v>
      </c>
      <c r="F337" s="619">
        <v>0</v>
      </c>
      <c r="G337" s="612">
        <v>1</v>
      </c>
      <c r="H337" s="612">
        <v>1</v>
      </c>
      <c r="I337" s="612">
        <f t="shared" ref="I337:I369" si="188">SUM(E337,G337)</f>
        <v>1</v>
      </c>
      <c r="J337" s="612">
        <f t="shared" ref="J337:J369" si="189">SUM(F337,H337)</f>
        <v>1</v>
      </c>
    </row>
    <row r="338" spans="1:10">
      <c r="A338" s="380"/>
      <c r="B338" s="332"/>
      <c r="C338" s="389" t="s">
        <v>2200</v>
      </c>
      <c r="D338" s="381" t="s">
        <v>2201</v>
      </c>
      <c r="E338" s="619">
        <v>0</v>
      </c>
      <c r="F338" s="619">
        <v>0</v>
      </c>
      <c r="G338" s="612">
        <v>6</v>
      </c>
      <c r="H338" s="612">
        <v>6</v>
      </c>
      <c r="I338" s="612">
        <f t="shared" si="188"/>
        <v>6</v>
      </c>
      <c r="J338" s="612">
        <f t="shared" si="189"/>
        <v>6</v>
      </c>
    </row>
    <row r="339" spans="1:10">
      <c r="A339" s="380"/>
      <c r="B339" s="332"/>
      <c r="C339" s="389" t="s">
        <v>2202</v>
      </c>
      <c r="D339" s="381" t="s">
        <v>2203</v>
      </c>
      <c r="E339" s="619">
        <v>0</v>
      </c>
      <c r="F339" s="619">
        <v>0</v>
      </c>
      <c r="G339" s="612">
        <v>1</v>
      </c>
      <c r="H339" s="612">
        <v>1</v>
      </c>
      <c r="I339" s="612">
        <f t="shared" si="188"/>
        <v>1</v>
      </c>
      <c r="J339" s="612">
        <f t="shared" si="189"/>
        <v>1</v>
      </c>
    </row>
    <row r="340" spans="1:10">
      <c r="A340" s="380"/>
      <c r="B340" s="332"/>
      <c r="C340" s="389" t="s">
        <v>2204</v>
      </c>
      <c r="D340" s="381" t="s">
        <v>2205</v>
      </c>
      <c r="E340" s="619">
        <v>0</v>
      </c>
      <c r="F340" s="619">
        <v>0</v>
      </c>
      <c r="G340" s="612">
        <v>2</v>
      </c>
      <c r="H340" s="612">
        <v>2</v>
      </c>
      <c r="I340" s="612">
        <f t="shared" si="188"/>
        <v>2</v>
      </c>
      <c r="J340" s="612">
        <f t="shared" si="189"/>
        <v>2</v>
      </c>
    </row>
    <row r="341" spans="1:10">
      <c r="A341" s="380"/>
      <c r="B341" s="332"/>
      <c r="C341" s="382" t="s">
        <v>2206</v>
      </c>
      <c r="D341" s="383" t="s">
        <v>2207</v>
      </c>
      <c r="E341" s="619">
        <v>0</v>
      </c>
      <c r="F341" s="619">
        <v>0</v>
      </c>
      <c r="G341" s="612">
        <v>2</v>
      </c>
      <c r="H341" s="612">
        <v>2</v>
      </c>
      <c r="I341" s="612">
        <f t="shared" si="188"/>
        <v>2</v>
      </c>
      <c r="J341" s="612">
        <f t="shared" si="189"/>
        <v>2</v>
      </c>
    </row>
    <row r="342" spans="1:10">
      <c r="A342" s="380"/>
      <c r="B342" s="332"/>
      <c r="C342" s="389" t="s">
        <v>2208</v>
      </c>
      <c r="D342" s="381" t="s">
        <v>2209</v>
      </c>
      <c r="E342" s="619">
        <v>0</v>
      </c>
      <c r="F342" s="619">
        <v>0</v>
      </c>
      <c r="G342" s="612">
        <v>1</v>
      </c>
      <c r="H342" s="612">
        <v>1</v>
      </c>
      <c r="I342" s="612">
        <f t="shared" si="188"/>
        <v>1</v>
      </c>
      <c r="J342" s="612">
        <f t="shared" si="189"/>
        <v>1</v>
      </c>
    </row>
    <row r="343" spans="1:10">
      <c r="A343" s="380"/>
      <c r="B343" s="332"/>
      <c r="C343" s="389" t="s">
        <v>2210</v>
      </c>
      <c r="D343" s="381" t="s">
        <v>2211</v>
      </c>
      <c r="E343" s="619">
        <v>0</v>
      </c>
      <c r="F343" s="619">
        <v>0</v>
      </c>
      <c r="G343" s="612">
        <v>1</v>
      </c>
      <c r="H343" s="612">
        <v>1</v>
      </c>
      <c r="I343" s="612">
        <f t="shared" si="188"/>
        <v>1</v>
      </c>
      <c r="J343" s="612">
        <f t="shared" si="189"/>
        <v>1</v>
      </c>
    </row>
    <row r="344" spans="1:10">
      <c r="A344" s="380"/>
      <c r="B344" s="332"/>
      <c r="C344" s="389" t="s">
        <v>2212</v>
      </c>
      <c r="D344" s="381" t="s">
        <v>2213</v>
      </c>
      <c r="E344" s="619">
        <v>0</v>
      </c>
      <c r="F344" s="619">
        <v>0</v>
      </c>
      <c r="G344" s="612">
        <v>2</v>
      </c>
      <c r="H344" s="612">
        <v>2</v>
      </c>
      <c r="I344" s="612">
        <f t="shared" si="188"/>
        <v>2</v>
      </c>
      <c r="J344" s="612">
        <f t="shared" si="189"/>
        <v>2</v>
      </c>
    </row>
    <row r="345" spans="1:10">
      <c r="A345" s="380"/>
      <c r="B345" s="332"/>
      <c r="C345" s="389" t="s">
        <v>2214</v>
      </c>
      <c r="D345" s="381" t="s">
        <v>2215</v>
      </c>
      <c r="E345" s="619">
        <v>0</v>
      </c>
      <c r="F345" s="619">
        <v>0</v>
      </c>
      <c r="G345" s="612">
        <v>3</v>
      </c>
      <c r="H345" s="612">
        <v>3</v>
      </c>
      <c r="I345" s="612">
        <f t="shared" si="188"/>
        <v>3</v>
      </c>
      <c r="J345" s="612">
        <f t="shared" si="189"/>
        <v>3</v>
      </c>
    </row>
    <row r="346" spans="1:10">
      <c r="A346" s="380"/>
      <c r="B346" s="332"/>
      <c r="C346" s="389" t="s">
        <v>2216</v>
      </c>
      <c r="D346" s="381" t="s">
        <v>2217</v>
      </c>
      <c r="E346" s="619">
        <v>0</v>
      </c>
      <c r="F346" s="619">
        <v>0</v>
      </c>
      <c r="G346" s="612">
        <v>1</v>
      </c>
      <c r="H346" s="612">
        <v>1</v>
      </c>
      <c r="I346" s="612">
        <f t="shared" si="188"/>
        <v>1</v>
      </c>
      <c r="J346" s="612">
        <f t="shared" si="189"/>
        <v>1</v>
      </c>
    </row>
    <row r="347" spans="1:10">
      <c r="A347" s="380"/>
      <c r="B347" s="332"/>
      <c r="C347" s="389" t="s">
        <v>2218</v>
      </c>
      <c r="D347" s="381" t="s">
        <v>2219</v>
      </c>
      <c r="E347" s="619">
        <v>0</v>
      </c>
      <c r="F347" s="619">
        <v>0</v>
      </c>
      <c r="G347" s="612">
        <v>1</v>
      </c>
      <c r="H347" s="612">
        <v>1</v>
      </c>
      <c r="I347" s="612">
        <f t="shared" si="188"/>
        <v>1</v>
      </c>
      <c r="J347" s="612">
        <f t="shared" si="189"/>
        <v>1</v>
      </c>
    </row>
    <row r="348" spans="1:10">
      <c r="A348" s="380"/>
      <c r="B348" s="332"/>
      <c r="C348" s="953" t="s">
        <v>2220</v>
      </c>
      <c r="D348" s="381" t="s">
        <v>2221</v>
      </c>
      <c r="E348" s="619">
        <v>0</v>
      </c>
      <c r="F348" s="619">
        <v>0</v>
      </c>
      <c r="G348" s="612">
        <v>3</v>
      </c>
      <c r="H348" s="612">
        <v>3</v>
      </c>
      <c r="I348" s="612">
        <f t="shared" si="188"/>
        <v>3</v>
      </c>
      <c r="J348" s="612">
        <f t="shared" si="189"/>
        <v>3</v>
      </c>
    </row>
    <row r="349" spans="1:10">
      <c r="A349" s="380"/>
      <c r="B349" s="332"/>
      <c r="C349" s="389" t="s">
        <v>2222</v>
      </c>
      <c r="D349" s="381" t="s">
        <v>2223</v>
      </c>
      <c r="E349" s="619">
        <v>0</v>
      </c>
      <c r="F349" s="619">
        <v>0</v>
      </c>
      <c r="G349" s="612">
        <v>1</v>
      </c>
      <c r="H349" s="612">
        <v>1</v>
      </c>
      <c r="I349" s="612">
        <f t="shared" si="188"/>
        <v>1</v>
      </c>
      <c r="J349" s="612">
        <f t="shared" si="189"/>
        <v>1</v>
      </c>
    </row>
    <row r="350" spans="1:10">
      <c r="A350" s="380"/>
      <c r="B350" s="332"/>
      <c r="C350" s="382" t="s">
        <v>2224</v>
      </c>
      <c r="D350" s="383" t="s">
        <v>2225</v>
      </c>
      <c r="E350" s="619">
        <v>0</v>
      </c>
      <c r="F350" s="619">
        <v>0</v>
      </c>
      <c r="G350" s="612">
        <v>1</v>
      </c>
      <c r="H350" s="612">
        <v>1</v>
      </c>
      <c r="I350" s="612">
        <f t="shared" si="188"/>
        <v>1</v>
      </c>
      <c r="J350" s="612">
        <f t="shared" si="189"/>
        <v>1</v>
      </c>
    </row>
    <row r="351" spans="1:10">
      <c r="A351" s="380"/>
      <c r="B351" s="332"/>
      <c r="C351" s="389" t="s">
        <v>2226</v>
      </c>
      <c r="D351" s="381" t="s">
        <v>2227</v>
      </c>
      <c r="E351" s="619">
        <v>0</v>
      </c>
      <c r="F351" s="619">
        <v>0</v>
      </c>
      <c r="G351" s="612">
        <v>2</v>
      </c>
      <c r="H351" s="612">
        <v>2</v>
      </c>
      <c r="I351" s="612">
        <f t="shared" si="188"/>
        <v>2</v>
      </c>
      <c r="J351" s="612">
        <f t="shared" si="189"/>
        <v>2</v>
      </c>
    </row>
    <row r="352" spans="1:10">
      <c r="A352" s="380"/>
      <c r="B352" s="332"/>
      <c r="C352" s="389" t="s">
        <v>2228</v>
      </c>
      <c r="D352" s="381" t="s">
        <v>2229</v>
      </c>
      <c r="E352" s="619">
        <v>0</v>
      </c>
      <c r="F352" s="619">
        <v>0</v>
      </c>
      <c r="G352" s="612">
        <v>2</v>
      </c>
      <c r="H352" s="612">
        <v>2</v>
      </c>
      <c r="I352" s="612">
        <f t="shared" si="188"/>
        <v>2</v>
      </c>
      <c r="J352" s="612">
        <f t="shared" si="189"/>
        <v>2</v>
      </c>
    </row>
    <row r="353" spans="1:10">
      <c r="A353" s="380"/>
      <c r="B353" s="332"/>
      <c r="C353" s="389" t="s">
        <v>2230</v>
      </c>
      <c r="D353" s="381" t="s">
        <v>2231</v>
      </c>
      <c r="E353" s="619">
        <v>0</v>
      </c>
      <c r="F353" s="619">
        <v>0</v>
      </c>
      <c r="G353" s="612">
        <v>2</v>
      </c>
      <c r="H353" s="612">
        <v>2</v>
      </c>
      <c r="I353" s="612">
        <f t="shared" si="188"/>
        <v>2</v>
      </c>
      <c r="J353" s="612">
        <f t="shared" si="189"/>
        <v>2</v>
      </c>
    </row>
    <row r="354" spans="1:10">
      <c r="A354" s="380"/>
      <c r="B354" s="332"/>
      <c r="C354" s="389" t="s">
        <v>2232</v>
      </c>
      <c r="D354" s="381" t="s">
        <v>2233</v>
      </c>
      <c r="E354" s="619">
        <v>0</v>
      </c>
      <c r="F354" s="619">
        <v>0</v>
      </c>
      <c r="G354" s="612">
        <v>6</v>
      </c>
      <c r="H354" s="612">
        <v>6</v>
      </c>
      <c r="I354" s="612">
        <f t="shared" si="188"/>
        <v>6</v>
      </c>
      <c r="J354" s="612">
        <f t="shared" si="189"/>
        <v>6</v>
      </c>
    </row>
    <row r="355" spans="1:10">
      <c r="A355" s="380"/>
      <c r="B355" s="332"/>
      <c r="C355" s="382" t="s">
        <v>2234</v>
      </c>
      <c r="D355" s="383" t="s">
        <v>2235</v>
      </c>
      <c r="E355" s="619">
        <v>0</v>
      </c>
      <c r="F355" s="619">
        <v>0</v>
      </c>
      <c r="G355" s="612">
        <v>1</v>
      </c>
      <c r="H355" s="612">
        <v>1</v>
      </c>
      <c r="I355" s="612">
        <f t="shared" si="188"/>
        <v>1</v>
      </c>
      <c r="J355" s="612">
        <f t="shared" si="189"/>
        <v>1</v>
      </c>
    </row>
    <row r="356" spans="1:10">
      <c r="A356" s="380"/>
      <c r="B356" s="332"/>
      <c r="C356" s="389" t="s">
        <v>2236</v>
      </c>
      <c r="D356" s="381" t="s">
        <v>2237</v>
      </c>
      <c r="E356" s="619">
        <v>0</v>
      </c>
      <c r="F356" s="619">
        <v>0</v>
      </c>
      <c r="G356" s="612">
        <v>1</v>
      </c>
      <c r="H356" s="612">
        <v>1</v>
      </c>
      <c r="I356" s="612">
        <f t="shared" si="188"/>
        <v>1</v>
      </c>
      <c r="J356" s="612">
        <f t="shared" si="189"/>
        <v>1</v>
      </c>
    </row>
    <row r="357" spans="1:10">
      <c r="A357" s="380"/>
      <c r="B357" s="332"/>
      <c r="C357" s="382" t="s">
        <v>2238</v>
      </c>
      <c r="D357" s="383" t="s">
        <v>2239</v>
      </c>
      <c r="E357" s="619">
        <v>0</v>
      </c>
      <c r="F357" s="619">
        <v>0</v>
      </c>
      <c r="G357" s="612">
        <v>52</v>
      </c>
      <c r="H357" s="612">
        <v>52</v>
      </c>
      <c r="I357" s="612">
        <f t="shared" si="188"/>
        <v>52</v>
      </c>
      <c r="J357" s="612">
        <f t="shared" si="189"/>
        <v>52</v>
      </c>
    </row>
    <row r="358" spans="1:10">
      <c r="A358" s="380"/>
      <c r="B358" s="332"/>
      <c r="C358" s="389" t="s">
        <v>2240</v>
      </c>
      <c r="D358" s="381" t="s">
        <v>2241</v>
      </c>
      <c r="E358" s="619">
        <v>0</v>
      </c>
      <c r="F358" s="619">
        <v>0</v>
      </c>
      <c r="G358" s="612">
        <v>3</v>
      </c>
      <c r="H358" s="612">
        <v>3</v>
      </c>
      <c r="I358" s="612">
        <f t="shared" si="188"/>
        <v>3</v>
      </c>
      <c r="J358" s="612">
        <f t="shared" si="189"/>
        <v>3</v>
      </c>
    </row>
    <row r="359" spans="1:10">
      <c r="A359" s="380"/>
      <c r="B359" s="332"/>
      <c r="C359" s="953" t="s">
        <v>2242</v>
      </c>
      <c r="D359" s="384" t="s">
        <v>2243</v>
      </c>
      <c r="E359" s="619">
        <v>0</v>
      </c>
      <c r="F359" s="619">
        <v>0</v>
      </c>
      <c r="G359" s="612">
        <v>1</v>
      </c>
      <c r="H359" s="612">
        <v>1</v>
      </c>
      <c r="I359" s="612">
        <f t="shared" si="188"/>
        <v>1</v>
      </c>
      <c r="J359" s="612">
        <f t="shared" si="189"/>
        <v>1</v>
      </c>
    </row>
    <row r="360" spans="1:10">
      <c r="A360" s="380"/>
      <c r="B360" s="332"/>
      <c r="C360" s="389" t="s">
        <v>2244</v>
      </c>
      <c r="D360" s="381" t="s">
        <v>2245</v>
      </c>
      <c r="E360" s="619">
        <v>0</v>
      </c>
      <c r="F360" s="619">
        <v>0</v>
      </c>
      <c r="G360" s="612">
        <v>2</v>
      </c>
      <c r="H360" s="612">
        <v>2</v>
      </c>
      <c r="I360" s="612">
        <f t="shared" si="188"/>
        <v>2</v>
      </c>
      <c r="J360" s="612">
        <f t="shared" si="189"/>
        <v>2</v>
      </c>
    </row>
    <row r="361" spans="1:10">
      <c r="A361" s="380"/>
      <c r="B361" s="332"/>
      <c r="C361" s="382" t="s">
        <v>2246</v>
      </c>
      <c r="D361" s="383" t="s">
        <v>2247</v>
      </c>
      <c r="E361" s="619">
        <v>0</v>
      </c>
      <c r="F361" s="619">
        <v>0</v>
      </c>
      <c r="G361" s="612">
        <v>1</v>
      </c>
      <c r="H361" s="612">
        <v>1</v>
      </c>
      <c r="I361" s="612">
        <f t="shared" si="188"/>
        <v>1</v>
      </c>
      <c r="J361" s="612">
        <f t="shared" si="189"/>
        <v>1</v>
      </c>
    </row>
    <row r="362" spans="1:10">
      <c r="A362" s="380"/>
      <c r="B362" s="332"/>
      <c r="C362" s="389" t="s">
        <v>2248</v>
      </c>
      <c r="D362" s="381" t="s">
        <v>2249</v>
      </c>
      <c r="E362" s="619">
        <v>0</v>
      </c>
      <c r="F362" s="619">
        <v>0</v>
      </c>
      <c r="G362" s="612">
        <v>1</v>
      </c>
      <c r="H362" s="612">
        <v>1</v>
      </c>
      <c r="I362" s="612">
        <f t="shared" si="188"/>
        <v>1</v>
      </c>
      <c r="J362" s="612">
        <f t="shared" si="189"/>
        <v>1</v>
      </c>
    </row>
    <row r="363" spans="1:10">
      <c r="A363" s="380"/>
      <c r="B363" s="332"/>
      <c r="C363" s="389" t="s">
        <v>2250</v>
      </c>
      <c r="D363" s="381" t="s">
        <v>2251</v>
      </c>
      <c r="E363" s="619">
        <v>0</v>
      </c>
      <c r="F363" s="619">
        <v>0</v>
      </c>
      <c r="G363" s="612">
        <v>1</v>
      </c>
      <c r="H363" s="612">
        <v>1</v>
      </c>
      <c r="I363" s="612">
        <f t="shared" si="188"/>
        <v>1</v>
      </c>
      <c r="J363" s="612">
        <f t="shared" si="189"/>
        <v>1</v>
      </c>
    </row>
    <row r="364" spans="1:10">
      <c r="A364" s="380"/>
      <c r="B364" s="332"/>
      <c r="C364" s="382" t="s">
        <v>2252</v>
      </c>
      <c r="D364" s="383" t="s">
        <v>2253</v>
      </c>
      <c r="E364" s="619">
        <v>0</v>
      </c>
      <c r="F364" s="619">
        <v>0</v>
      </c>
      <c r="G364" s="612">
        <v>10</v>
      </c>
      <c r="H364" s="612">
        <v>10</v>
      </c>
      <c r="I364" s="612">
        <f t="shared" si="188"/>
        <v>10</v>
      </c>
      <c r="J364" s="612">
        <f t="shared" si="189"/>
        <v>10</v>
      </c>
    </row>
    <row r="365" spans="1:10">
      <c r="A365" s="380"/>
      <c r="B365" s="332"/>
      <c r="C365" s="389" t="s">
        <v>2254</v>
      </c>
      <c r="D365" s="381" t="s">
        <v>2255</v>
      </c>
      <c r="E365" s="619">
        <v>0</v>
      </c>
      <c r="F365" s="619">
        <v>0</v>
      </c>
      <c r="G365" s="612">
        <v>7</v>
      </c>
      <c r="H365" s="612">
        <v>7</v>
      </c>
      <c r="I365" s="612">
        <f t="shared" si="188"/>
        <v>7</v>
      </c>
      <c r="J365" s="612">
        <f t="shared" si="189"/>
        <v>7</v>
      </c>
    </row>
    <row r="366" spans="1:10">
      <c r="A366" s="380"/>
      <c r="B366" s="332"/>
      <c r="C366" s="389" t="s">
        <v>2256</v>
      </c>
      <c r="D366" s="381" t="s">
        <v>2257</v>
      </c>
      <c r="E366" s="619">
        <v>0</v>
      </c>
      <c r="F366" s="619">
        <v>0</v>
      </c>
      <c r="G366" s="612">
        <v>4</v>
      </c>
      <c r="H366" s="612">
        <v>4</v>
      </c>
      <c r="I366" s="612">
        <f t="shared" si="188"/>
        <v>4</v>
      </c>
      <c r="J366" s="612">
        <f t="shared" si="189"/>
        <v>4</v>
      </c>
    </row>
    <row r="367" spans="1:10">
      <c r="A367" s="380"/>
      <c r="B367" s="332"/>
      <c r="C367" s="382" t="s">
        <v>2258</v>
      </c>
      <c r="D367" s="383" t="s">
        <v>2259</v>
      </c>
      <c r="E367" s="619">
        <v>0</v>
      </c>
      <c r="F367" s="619">
        <v>0</v>
      </c>
      <c r="G367" s="612">
        <v>7</v>
      </c>
      <c r="H367" s="612">
        <v>7</v>
      </c>
      <c r="I367" s="612">
        <f t="shared" si="188"/>
        <v>7</v>
      </c>
      <c r="J367" s="612">
        <f t="shared" si="189"/>
        <v>7</v>
      </c>
    </row>
    <row r="368" spans="1:10">
      <c r="A368" s="380"/>
      <c r="B368" s="332"/>
      <c r="C368" s="389" t="s">
        <v>2260</v>
      </c>
      <c r="D368" s="381" t="s">
        <v>2261</v>
      </c>
      <c r="E368" s="619">
        <v>0</v>
      </c>
      <c r="F368" s="619">
        <v>0</v>
      </c>
      <c r="G368" s="612">
        <v>157</v>
      </c>
      <c r="H368" s="612">
        <v>157</v>
      </c>
      <c r="I368" s="612">
        <f t="shared" si="188"/>
        <v>157</v>
      </c>
      <c r="J368" s="612">
        <f t="shared" si="189"/>
        <v>157</v>
      </c>
    </row>
    <row r="369" spans="1:10">
      <c r="A369" s="380"/>
      <c r="B369" s="332"/>
      <c r="C369" s="389" t="s">
        <v>2262</v>
      </c>
      <c r="D369" s="381" t="s">
        <v>2263</v>
      </c>
      <c r="E369" s="619">
        <v>0</v>
      </c>
      <c r="F369" s="619">
        <v>0</v>
      </c>
      <c r="G369" s="612">
        <v>12</v>
      </c>
      <c r="H369" s="612">
        <v>12</v>
      </c>
      <c r="I369" s="612">
        <f t="shared" si="188"/>
        <v>12</v>
      </c>
      <c r="J369" s="612">
        <f t="shared" si="189"/>
        <v>12</v>
      </c>
    </row>
    <row r="370" spans="1:10">
      <c r="A370" s="380"/>
      <c r="B370" s="332"/>
      <c r="C370" s="382" t="s">
        <v>2264</v>
      </c>
      <c r="D370" s="383" t="s">
        <v>2265</v>
      </c>
      <c r="E370" s="619">
        <v>0</v>
      </c>
      <c r="F370" s="619">
        <v>0</v>
      </c>
      <c r="G370" s="612">
        <v>69</v>
      </c>
      <c r="H370" s="612">
        <v>69</v>
      </c>
      <c r="I370" s="612">
        <f t="shared" ref="I370:I394" si="190">SUM(E370,G370)</f>
        <v>69</v>
      </c>
      <c r="J370" s="612">
        <f t="shared" ref="J370:J394" si="191">SUM(F370,H370)</f>
        <v>69</v>
      </c>
    </row>
    <row r="371" spans="1:10">
      <c r="A371" s="380"/>
      <c r="B371" s="332"/>
      <c r="C371" s="382" t="s">
        <v>2266</v>
      </c>
      <c r="D371" s="383" t="s">
        <v>2267</v>
      </c>
      <c r="E371" s="619">
        <v>0</v>
      </c>
      <c r="F371" s="619">
        <v>0</v>
      </c>
      <c r="G371" s="612">
        <v>22</v>
      </c>
      <c r="H371" s="612">
        <v>22</v>
      </c>
      <c r="I371" s="612">
        <f t="shared" si="190"/>
        <v>22</v>
      </c>
      <c r="J371" s="612">
        <f t="shared" si="191"/>
        <v>22</v>
      </c>
    </row>
    <row r="372" spans="1:10">
      <c r="A372" s="380"/>
      <c r="B372" s="332"/>
      <c r="C372" s="382" t="s">
        <v>2268</v>
      </c>
      <c r="D372" s="383" t="s">
        <v>2269</v>
      </c>
      <c r="E372" s="619">
        <v>0</v>
      </c>
      <c r="F372" s="619">
        <v>0</v>
      </c>
      <c r="G372" s="612">
        <v>43</v>
      </c>
      <c r="H372" s="612">
        <v>43</v>
      </c>
      <c r="I372" s="612">
        <f t="shared" si="190"/>
        <v>43</v>
      </c>
      <c r="J372" s="612">
        <f t="shared" si="191"/>
        <v>43</v>
      </c>
    </row>
    <row r="373" spans="1:10">
      <c r="A373" s="380"/>
      <c r="B373" s="332"/>
      <c r="C373" s="389" t="s">
        <v>2270</v>
      </c>
      <c r="D373" s="381" t="s">
        <v>2271</v>
      </c>
      <c r="E373" s="619">
        <v>0</v>
      </c>
      <c r="F373" s="619">
        <v>0</v>
      </c>
      <c r="G373" s="612">
        <v>1</v>
      </c>
      <c r="H373" s="612">
        <v>1</v>
      </c>
      <c r="I373" s="612">
        <f t="shared" si="190"/>
        <v>1</v>
      </c>
      <c r="J373" s="612">
        <f t="shared" si="191"/>
        <v>1</v>
      </c>
    </row>
    <row r="374" spans="1:10">
      <c r="A374" s="380"/>
      <c r="B374" s="332"/>
      <c r="C374" s="382" t="s">
        <v>2272</v>
      </c>
      <c r="D374" s="383" t="s">
        <v>2273</v>
      </c>
      <c r="E374" s="619">
        <v>0</v>
      </c>
      <c r="F374" s="619">
        <v>0</v>
      </c>
      <c r="G374" s="612">
        <v>21</v>
      </c>
      <c r="H374" s="612">
        <v>21</v>
      </c>
      <c r="I374" s="612">
        <f t="shared" si="190"/>
        <v>21</v>
      </c>
      <c r="J374" s="612">
        <f t="shared" si="191"/>
        <v>21</v>
      </c>
    </row>
    <row r="375" spans="1:10">
      <c r="A375" s="380"/>
      <c r="B375" s="332"/>
      <c r="C375" s="382" t="s">
        <v>2274</v>
      </c>
      <c r="D375" s="383" t="s">
        <v>2275</v>
      </c>
      <c r="E375" s="619">
        <v>0</v>
      </c>
      <c r="F375" s="619">
        <v>0</v>
      </c>
      <c r="G375" s="612">
        <v>3</v>
      </c>
      <c r="H375" s="612">
        <v>3</v>
      </c>
      <c r="I375" s="612">
        <f t="shared" si="190"/>
        <v>3</v>
      </c>
      <c r="J375" s="612">
        <f t="shared" si="191"/>
        <v>3</v>
      </c>
    </row>
    <row r="376" spans="1:10">
      <c r="A376" s="380"/>
      <c r="B376" s="332"/>
      <c r="C376" s="382" t="s">
        <v>2276</v>
      </c>
      <c r="D376" s="383" t="s">
        <v>2277</v>
      </c>
      <c r="E376" s="619">
        <v>0</v>
      </c>
      <c r="F376" s="619">
        <v>0</v>
      </c>
      <c r="G376" s="612">
        <v>24</v>
      </c>
      <c r="H376" s="612">
        <v>24</v>
      </c>
      <c r="I376" s="612">
        <f t="shared" si="190"/>
        <v>24</v>
      </c>
      <c r="J376" s="612">
        <f t="shared" si="191"/>
        <v>24</v>
      </c>
    </row>
    <row r="377" spans="1:10">
      <c r="A377" s="380"/>
      <c r="B377" s="332"/>
      <c r="C377" s="382" t="s">
        <v>2278</v>
      </c>
      <c r="D377" s="383" t="s">
        <v>2279</v>
      </c>
      <c r="E377" s="619">
        <v>0</v>
      </c>
      <c r="F377" s="619">
        <v>0</v>
      </c>
      <c r="G377" s="612">
        <v>10</v>
      </c>
      <c r="H377" s="612">
        <v>10</v>
      </c>
      <c r="I377" s="612">
        <f t="shared" si="190"/>
        <v>10</v>
      </c>
      <c r="J377" s="612">
        <f t="shared" si="191"/>
        <v>10</v>
      </c>
    </row>
    <row r="378" spans="1:10">
      <c r="A378" s="380"/>
      <c r="B378" s="332"/>
      <c r="C378" s="389" t="s">
        <v>2280</v>
      </c>
      <c r="D378" s="381" t="s">
        <v>2281</v>
      </c>
      <c r="E378" s="619">
        <v>0</v>
      </c>
      <c r="F378" s="619">
        <v>0</v>
      </c>
      <c r="G378" s="612">
        <v>1</v>
      </c>
      <c r="H378" s="612">
        <v>1</v>
      </c>
      <c r="I378" s="612">
        <f t="shared" si="190"/>
        <v>1</v>
      </c>
      <c r="J378" s="612">
        <f t="shared" si="191"/>
        <v>1</v>
      </c>
    </row>
    <row r="379" spans="1:10">
      <c r="A379" s="380"/>
      <c r="B379" s="332"/>
      <c r="C379" s="382" t="s">
        <v>2296</v>
      </c>
      <c r="D379" s="383" t="s">
        <v>2297</v>
      </c>
      <c r="E379" s="619">
        <v>0</v>
      </c>
      <c r="F379" s="619">
        <v>0</v>
      </c>
      <c r="G379" s="612">
        <v>1</v>
      </c>
      <c r="H379" s="612">
        <v>1</v>
      </c>
      <c r="I379" s="612">
        <f t="shared" si="190"/>
        <v>1</v>
      </c>
      <c r="J379" s="612">
        <f t="shared" si="191"/>
        <v>1</v>
      </c>
    </row>
    <row r="380" spans="1:10">
      <c r="A380" s="380"/>
      <c r="B380" s="332"/>
      <c r="C380" s="389" t="s">
        <v>2300</v>
      </c>
      <c r="D380" s="381" t="s">
        <v>2301</v>
      </c>
      <c r="E380" s="619">
        <v>0</v>
      </c>
      <c r="F380" s="619">
        <v>0</v>
      </c>
      <c r="G380" s="612">
        <v>2</v>
      </c>
      <c r="H380" s="612">
        <v>2</v>
      </c>
      <c r="I380" s="612">
        <f t="shared" si="190"/>
        <v>2</v>
      </c>
      <c r="J380" s="612">
        <f t="shared" si="191"/>
        <v>2</v>
      </c>
    </row>
    <row r="381" spans="1:10">
      <c r="A381" s="380"/>
      <c r="B381" s="332"/>
      <c r="C381" s="389" t="s">
        <v>2304</v>
      </c>
      <c r="D381" s="381" t="s">
        <v>2305</v>
      </c>
      <c r="E381" s="619">
        <v>0</v>
      </c>
      <c r="F381" s="619">
        <v>0</v>
      </c>
      <c r="G381" s="612">
        <v>1</v>
      </c>
      <c r="H381" s="612">
        <v>1</v>
      </c>
      <c r="I381" s="612">
        <f t="shared" si="190"/>
        <v>1</v>
      </c>
      <c r="J381" s="612">
        <f t="shared" si="191"/>
        <v>1</v>
      </c>
    </row>
    <row r="382" spans="1:10">
      <c r="A382" s="380"/>
      <c r="B382" s="332"/>
      <c r="C382" s="389" t="s">
        <v>2306</v>
      </c>
      <c r="D382" s="381" t="s">
        <v>2307</v>
      </c>
      <c r="E382" s="619">
        <v>0</v>
      </c>
      <c r="F382" s="619">
        <v>0</v>
      </c>
      <c r="G382" s="612">
        <v>2</v>
      </c>
      <c r="H382" s="612">
        <v>2</v>
      </c>
      <c r="I382" s="612">
        <f t="shared" si="190"/>
        <v>2</v>
      </c>
      <c r="J382" s="612">
        <f t="shared" si="191"/>
        <v>2</v>
      </c>
    </row>
    <row r="383" spans="1:10">
      <c r="A383" s="380"/>
      <c r="B383" s="332"/>
      <c r="C383" s="389" t="s">
        <v>2308</v>
      </c>
      <c r="D383" s="381" t="s">
        <v>2309</v>
      </c>
      <c r="E383" s="619">
        <v>0</v>
      </c>
      <c r="F383" s="619">
        <v>0</v>
      </c>
      <c r="G383" s="612">
        <v>1</v>
      </c>
      <c r="H383" s="612">
        <v>1</v>
      </c>
      <c r="I383" s="612">
        <f t="shared" si="190"/>
        <v>1</v>
      </c>
      <c r="J383" s="612">
        <f t="shared" si="191"/>
        <v>1</v>
      </c>
    </row>
    <row r="384" spans="1:10">
      <c r="A384" s="380"/>
      <c r="B384" s="332"/>
      <c r="C384" s="382" t="s">
        <v>2310</v>
      </c>
      <c r="D384" s="383" t="s">
        <v>2311</v>
      </c>
      <c r="E384" s="619">
        <v>0</v>
      </c>
      <c r="F384" s="619">
        <v>0</v>
      </c>
      <c r="G384" s="612">
        <v>1</v>
      </c>
      <c r="H384" s="612">
        <v>1</v>
      </c>
      <c r="I384" s="612">
        <f t="shared" si="190"/>
        <v>1</v>
      </c>
      <c r="J384" s="612">
        <f t="shared" si="191"/>
        <v>1</v>
      </c>
    </row>
    <row r="385" spans="1:10">
      <c r="A385" s="380"/>
      <c r="B385" s="332"/>
      <c r="C385" s="389" t="s">
        <v>2313</v>
      </c>
      <c r="D385" s="381" t="s">
        <v>2314</v>
      </c>
      <c r="E385" s="619">
        <v>0</v>
      </c>
      <c r="F385" s="619">
        <v>0</v>
      </c>
      <c r="G385" s="612">
        <v>2</v>
      </c>
      <c r="H385" s="612">
        <v>2</v>
      </c>
      <c r="I385" s="612">
        <f t="shared" si="190"/>
        <v>2</v>
      </c>
      <c r="J385" s="612">
        <f t="shared" si="191"/>
        <v>2</v>
      </c>
    </row>
    <row r="386" spans="1:10">
      <c r="A386" s="380"/>
      <c r="B386" s="332"/>
      <c r="C386" s="389" t="s">
        <v>2319</v>
      </c>
      <c r="D386" s="381" t="s">
        <v>2320</v>
      </c>
      <c r="E386" s="619">
        <v>0</v>
      </c>
      <c r="F386" s="619">
        <v>0</v>
      </c>
      <c r="G386" s="612">
        <v>1</v>
      </c>
      <c r="H386" s="612">
        <v>1</v>
      </c>
      <c r="I386" s="612">
        <f t="shared" si="190"/>
        <v>1</v>
      </c>
      <c r="J386" s="612">
        <f t="shared" si="191"/>
        <v>1</v>
      </c>
    </row>
    <row r="387" spans="1:10">
      <c r="A387" s="380"/>
      <c r="B387" s="332"/>
      <c r="C387" s="382" t="s">
        <v>2321</v>
      </c>
      <c r="D387" s="383" t="s">
        <v>2322</v>
      </c>
      <c r="E387" s="619">
        <v>0</v>
      </c>
      <c r="F387" s="619">
        <v>0</v>
      </c>
      <c r="G387" s="612">
        <v>38</v>
      </c>
      <c r="H387" s="612">
        <v>38</v>
      </c>
      <c r="I387" s="612">
        <f t="shared" si="190"/>
        <v>38</v>
      </c>
      <c r="J387" s="612">
        <f t="shared" si="191"/>
        <v>38</v>
      </c>
    </row>
    <row r="388" spans="1:10">
      <c r="A388" s="380"/>
      <c r="B388" s="332"/>
      <c r="C388" s="382" t="s">
        <v>2323</v>
      </c>
      <c r="D388" s="383" t="s">
        <v>2324</v>
      </c>
      <c r="E388" s="619">
        <v>0</v>
      </c>
      <c r="F388" s="619">
        <v>0</v>
      </c>
      <c r="G388" s="612">
        <v>15</v>
      </c>
      <c r="H388" s="612">
        <v>15</v>
      </c>
      <c r="I388" s="612">
        <f t="shared" si="190"/>
        <v>15</v>
      </c>
      <c r="J388" s="612">
        <f t="shared" si="191"/>
        <v>15</v>
      </c>
    </row>
    <row r="389" spans="1:10">
      <c r="A389" s="380"/>
      <c r="B389" s="332"/>
      <c r="C389" s="382" t="s">
        <v>2325</v>
      </c>
      <c r="D389" s="383" t="s">
        <v>2326</v>
      </c>
      <c r="E389" s="619">
        <v>0</v>
      </c>
      <c r="F389" s="619">
        <v>0</v>
      </c>
      <c r="G389" s="612">
        <v>15</v>
      </c>
      <c r="H389" s="612">
        <v>15</v>
      </c>
      <c r="I389" s="612">
        <f t="shared" si="190"/>
        <v>15</v>
      </c>
      <c r="J389" s="612">
        <f t="shared" si="191"/>
        <v>15</v>
      </c>
    </row>
    <row r="390" spans="1:10">
      <c r="A390" s="380"/>
      <c r="B390" s="332"/>
      <c r="C390" s="382" t="s">
        <v>2327</v>
      </c>
      <c r="D390" s="383" t="s">
        <v>2328</v>
      </c>
      <c r="E390" s="619">
        <v>0</v>
      </c>
      <c r="F390" s="619">
        <v>0</v>
      </c>
      <c r="G390" s="612">
        <v>61</v>
      </c>
      <c r="H390" s="612">
        <v>61</v>
      </c>
      <c r="I390" s="612">
        <f t="shared" si="190"/>
        <v>61</v>
      </c>
      <c r="J390" s="612">
        <f t="shared" si="191"/>
        <v>61</v>
      </c>
    </row>
    <row r="391" spans="1:10">
      <c r="A391" s="380"/>
      <c r="B391" s="332"/>
      <c r="C391" s="389" t="s">
        <v>2329</v>
      </c>
      <c r="D391" s="381" t="s">
        <v>2330</v>
      </c>
      <c r="E391" s="619">
        <v>0</v>
      </c>
      <c r="F391" s="619">
        <v>0</v>
      </c>
      <c r="G391" s="612">
        <v>2</v>
      </c>
      <c r="H391" s="612">
        <v>2</v>
      </c>
      <c r="I391" s="612">
        <f t="shared" si="190"/>
        <v>2</v>
      </c>
      <c r="J391" s="612">
        <f t="shared" si="191"/>
        <v>2</v>
      </c>
    </row>
    <row r="392" spans="1:10">
      <c r="A392" s="380"/>
      <c r="B392" s="332"/>
      <c r="C392" s="389" t="s">
        <v>2331</v>
      </c>
      <c r="D392" s="381" t="s">
        <v>2332</v>
      </c>
      <c r="E392" s="619">
        <v>0</v>
      </c>
      <c r="F392" s="619">
        <v>0</v>
      </c>
      <c r="G392" s="612">
        <v>1</v>
      </c>
      <c r="H392" s="612">
        <v>1</v>
      </c>
      <c r="I392" s="612">
        <f t="shared" si="190"/>
        <v>1</v>
      </c>
      <c r="J392" s="612">
        <f t="shared" si="191"/>
        <v>1</v>
      </c>
    </row>
    <row r="393" spans="1:10">
      <c r="A393" s="380"/>
      <c r="B393" s="332"/>
      <c r="C393" s="389" t="s">
        <v>2333</v>
      </c>
      <c r="D393" s="381" t="s">
        <v>2334</v>
      </c>
      <c r="E393" s="619">
        <v>0</v>
      </c>
      <c r="F393" s="619">
        <v>0</v>
      </c>
      <c r="G393" s="612">
        <v>5</v>
      </c>
      <c r="H393" s="612">
        <v>5</v>
      </c>
      <c r="I393" s="612">
        <f t="shared" si="190"/>
        <v>5</v>
      </c>
      <c r="J393" s="612">
        <f t="shared" si="191"/>
        <v>5</v>
      </c>
    </row>
    <row r="394" spans="1:10">
      <c r="A394" s="380"/>
      <c r="B394" s="332"/>
      <c r="C394" s="382" t="s">
        <v>2335</v>
      </c>
      <c r="D394" s="383" t="s">
        <v>2336</v>
      </c>
      <c r="E394" s="619">
        <v>0</v>
      </c>
      <c r="F394" s="619">
        <v>0</v>
      </c>
      <c r="G394" s="612">
        <v>4</v>
      </c>
      <c r="H394" s="612">
        <v>4</v>
      </c>
      <c r="I394" s="612">
        <f t="shared" si="190"/>
        <v>4</v>
      </c>
      <c r="J394" s="612">
        <f t="shared" si="191"/>
        <v>4</v>
      </c>
    </row>
    <row r="395" spans="1:10">
      <c r="A395" s="380"/>
      <c r="B395" s="332"/>
      <c r="C395" s="389" t="s">
        <v>2341</v>
      </c>
      <c r="D395" s="381" t="s">
        <v>2342</v>
      </c>
      <c r="E395" s="619">
        <v>0</v>
      </c>
      <c r="F395" s="619">
        <v>0</v>
      </c>
      <c r="G395" s="612">
        <v>3</v>
      </c>
      <c r="H395" s="612">
        <v>3</v>
      </c>
      <c r="I395" s="612">
        <f t="shared" ref="I395:I416" si="192">SUM(E395,G395)</f>
        <v>3</v>
      </c>
      <c r="J395" s="612">
        <f t="shared" ref="J395:J416" si="193">SUM(F395,H395)</f>
        <v>3</v>
      </c>
    </row>
    <row r="396" spans="1:10">
      <c r="A396" s="380"/>
      <c r="B396" s="332"/>
      <c r="C396" s="389" t="s">
        <v>2343</v>
      </c>
      <c r="D396" s="381" t="s">
        <v>2344</v>
      </c>
      <c r="E396" s="619">
        <v>0</v>
      </c>
      <c r="F396" s="619">
        <v>0</v>
      </c>
      <c r="G396" s="612">
        <v>2</v>
      </c>
      <c r="H396" s="612">
        <v>2</v>
      </c>
      <c r="I396" s="612">
        <f t="shared" si="192"/>
        <v>2</v>
      </c>
      <c r="J396" s="612">
        <f t="shared" si="193"/>
        <v>2</v>
      </c>
    </row>
    <row r="397" spans="1:10">
      <c r="A397" s="380"/>
      <c r="B397" s="332"/>
      <c r="C397" s="382" t="s">
        <v>2345</v>
      </c>
      <c r="D397" s="383" t="s">
        <v>2346</v>
      </c>
      <c r="E397" s="619">
        <v>0</v>
      </c>
      <c r="F397" s="619">
        <v>0</v>
      </c>
      <c r="G397" s="612">
        <v>3</v>
      </c>
      <c r="H397" s="612">
        <v>3</v>
      </c>
      <c r="I397" s="612">
        <f t="shared" si="192"/>
        <v>3</v>
      </c>
      <c r="J397" s="612">
        <f t="shared" si="193"/>
        <v>3</v>
      </c>
    </row>
    <row r="398" spans="1:10">
      <c r="A398" s="380"/>
      <c r="B398" s="332"/>
      <c r="C398" s="382" t="s">
        <v>2347</v>
      </c>
      <c r="D398" s="383" t="s">
        <v>2348</v>
      </c>
      <c r="E398" s="619">
        <v>0</v>
      </c>
      <c r="F398" s="619">
        <v>0</v>
      </c>
      <c r="G398" s="612">
        <v>3</v>
      </c>
      <c r="H398" s="612">
        <v>3</v>
      </c>
      <c r="I398" s="612">
        <f t="shared" si="192"/>
        <v>3</v>
      </c>
      <c r="J398" s="612">
        <f t="shared" si="193"/>
        <v>3</v>
      </c>
    </row>
    <row r="399" spans="1:10">
      <c r="A399" s="380"/>
      <c r="B399" s="332"/>
      <c r="C399" s="389" t="s">
        <v>2349</v>
      </c>
      <c r="D399" s="381" t="s">
        <v>2350</v>
      </c>
      <c r="E399" s="619">
        <v>0</v>
      </c>
      <c r="F399" s="619">
        <v>0</v>
      </c>
      <c r="G399" s="612">
        <v>1</v>
      </c>
      <c r="H399" s="612">
        <v>1</v>
      </c>
      <c r="I399" s="612">
        <f t="shared" si="192"/>
        <v>1</v>
      </c>
      <c r="J399" s="612">
        <f t="shared" si="193"/>
        <v>1</v>
      </c>
    </row>
    <row r="400" spans="1:10">
      <c r="A400" s="380"/>
      <c r="B400" s="332"/>
      <c r="C400" s="953" t="s">
        <v>2351</v>
      </c>
      <c r="D400" s="384" t="s">
        <v>2352</v>
      </c>
      <c r="E400" s="619">
        <v>0</v>
      </c>
      <c r="F400" s="619">
        <v>0</v>
      </c>
      <c r="G400" s="612">
        <v>5</v>
      </c>
      <c r="H400" s="612">
        <v>5</v>
      </c>
      <c r="I400" s="612">
        <f t="shared" si="192"/>
        <v>5</v>
      </c>
      <c r="J400" s="612">
        <f t="shared" si="193"/>
        <v>5</v>
      </c>
    </row>
    <row r="401" spans="1:10">
      <c r="A401" s="380"/>
      <c r="B401" s="332"/>
      <c r="C401" s="389" t="s">
        <v>2353</v>
      </c>
      <c r="D401" s="381" t="s">
        <v>2354</v>
      </c>
      <c r="E401" s="619">
        <v>0</v>
      </c>
      <c r="F401" s="619">
        <v>0</v>
      </c>
      <c r="G401" s="612">
        <v>2</v>
      </c>
      <c r="H401" s="612">
        <v>2</v>
      </c>
      <c r="I401" s="612">
        <f t="shared" si="192"/>
        <v>2</v>
      </c>
      <c r="J401" s="612">
        <f t="shared" si="193"/>
        <v>2</v>
      </c>
    </row>
    <row r="402" spans="1:10">
      <c r="A402" s="380"/>
      <c r="B402" s="332"/>
      <c r="C402" s="389" t="s">
        <v>2357</v>
      </c>
      <c r="D402" s="381" t="s">
        <v>2358</v>
      </c>
      <c r="E402" s="619">
        <v>0</v>
      </c>
      <c r="F402" s="619">
        <v>0</v>
      </c>
      <c r="G402" s="612">
        <v>1</v>
      </c>
      <c r="H402" s="612">
        <v>1</v>
      </c>
      <c r="I402" s="612">
        <f t="shared" si="192"/>
        <v>1</v>
      </c>
      <c r="J402" s="612">
        <f t="shared" si="193"/>
        <v>1</v>
      </c>
    </row>
    <row r="403" spans="1:10">
      <c r="A403" s="380"/>
      <c r="B403" s="332"/>
      <c r="C403" s="382" t="s">
        <v>2359</v>
      </c>
      <c r="D403" s="383" t="s">
        <v>2360</v>
      </c>
      <c r="E403" s="619">
        <v>0</v>
      </c>
      <c r="F403" s="619">
        <v>0</v>
      </c>
      <c r="G403" s="612">
        <v>11</v>
      </c>
      <c r="H403" s="612">
        <v>11</v>
      </c>
      <c r="I403" s="612">
        <f t="shared" si="192"/>
        <v>11</v>
      </c>
      <c r="J403" s="612">
        <f t="shared" si="193"/>
        <v>11</v>
      </c>
    </row>
    <row r="404" spans="1:10">
      <c r="A404" s="380"/>
      <c r="B404" s="332"/>
      <c r="C404" s="389" t="s">
        <v>2361</v>
      </c>
      <c r="D404" s="381" t="s">
        <v>2362</v>
      </c>
      <c r="E404" s="619">
        <v>0</v>
      </c>
      <c r="F404" s="619">
        <v>0</v>
      </c>
      <c r="G404" s="612">
        <v>4</v>
      </c>
      <c r="H404" s="612">
        <v>4</v>
      </c>
      <c r="I404" s="612">
        <f t="shared" si="192"/>
        <v>4</v>
      </c>
      <c r="J404" s="612">
        <f t="shared" si="193"/>
        <v>4</v>
      </c>
    </row>
    <row r="405" spans="1:10">
      <c r="A405" s="380"/>
      <c r="B405" s="332"/>
      <c r="C405" s="389" t="s">
        <v>2363</v>
      </c>
      <c r="D405" s="381" t="s">
        <v>2364</v>
      </c>
      <c r="E405" s="619">
        <v>0</v>
      </c>
      <c r="F405" s="619">
        <v>0</v>
      </c>
      <c r="G405" s="612">
        <v>1</v>
      </c>
      <c r="H405" s="612">
        <v>1</v>
      </c>
      <c r="I405" s="612">
        <f t="shared" si="192"/>
        <v>1</v>
      </c>
      <c r="J405" s="612">
        <f t="shared" si="193"/>
        <v>1</v>
      </c>
    </row>
    <row r="406" spans="1:10">
      <c r="A406" s="380"/>
      <c r="B406" s="332"/>
      <c r="C406" s="389" t="s">
        <v>2365</v>
      </c>
      <c r="D406" s="381" t="s">
        <v>2366</v>
      </c>
      <c r="E406" s="619">
        <v>0</v>
      </c>
      <c r="F406" s="619">
        <v>0</v>
      </c>
      <c r="G406" s="612">
        <v>1</v>
      </c>
      <c r="H406" s="612">
        <v>1</v>
      </c>
      <c r="I406" s="612">
        <f t="shared" si="192"/>
        <v>1</v>
      </c>
      <c r="J406" s="612">
        <f t="shared" si="193"/>
        <v>1</v>
      </c>
    </row>
    <row r="407" spans="1:10">
      <c r="A407" s="380"/>
      <c r="B407" s="332"/>
      <c r="C407" s="389" t="s">
        <v>2367</v>
      </c>
      <c r="D407" s="381" t="s">
        <v>2368</v>
      </c>
      <c r="E407" s="619">
        <v>0</v>
      </c>
      <c r="F407" s="619">
        <v>0</v>
      </c>
      <c r="G407" s="612">
        <v>1</v>
      </c>
      <c r="H407" s="612">
        <v>1</v>
      </c>
      <c r="I407" s="612">
        <f t="shared" si="192"/>
        <v>1</v>
      </c>
      <c r="J407" s="612">
        <f t="shared" si="193"/>
        <v>1</v>
      </c>
    </row>
    <row r="408" spans="1:10">
      <c r="A408" s="380"/>
      <c r="B408" s="332"/>
      <c r="C408" s="389" t="s">
        <v>2369</v>
      </c>
      <c r="D408" s="381" t="s">
        <v>2370</v>
      </c>
      <c r="E408" s="619">
        <v>0</v>
      </c>
      <c r="F408" s="619">
        <v>0</v>
      </c>
      <c r="G408" s="612">
        <v>1</v>
      </c>
      <c r="H408" s="612">
        <v>1</v>
      </c>
      <c r="I408" s="612">
        <f t="shared" si="192"/>
        <v>1</v>
      </c>
      <c r="J408" s="612">
        <f t="shared" si="193"/>
        <v>1</v>
      </c>
    </row>
    <row r="409" spans="1:10">
      <c r="A409" s="380"/>
      <c r="B409" s="332"/>
      <c r="C409" s="389" t="s">
        <v>2371</v>
      </c>
      <c r="D409" s="381" t="s">
        <v>2372</v>
      </c>
      <c r="E409" s="619">
        <v>0</v>
      </c>
      <c r="F409" s="619">
        <v>0</v>
      </c>
      <c r="G409" s="612">
        <v>1</v>
      </c>
      <c r="H409" s="612">
        <v>1</v>
      </c>
      <c r="I409" s="612">
        <f t="shared" si="192"/>
        <v>1</v>
      </c>
      <c r="J409" s="612">
        <f t="shared" si="193"/>
        <v>1</v>
      </c>
    </row>
    <row r="410" spans="1:10">
      <c r="A410" s="380"/>
      <c r="B410" s="332"/>
      <c r="C410" s="389" t="s">
        <v>2373</v>
      </c>
      <c r="D410" s="381" t="s">
        <v>2374</v>
      </c>
      <c r="E410" s="619">
        <v>0</v>
      </c>
      <c r="F410" s="619">
        <v>0</v>
      </c>
      <c r="G410" s="612">
        <v>2</v>
      </c>
      <c r="H410" s="612">
        <v>2</v>
      </c>
      <c r="I410" s="612">
        <f t="shared" si="192"/>
        <v>2</v>
      </c>
      <c r="J410" s="612">
        <f t="shared" si="193"/>
        <v>2</v>
      </c>
    </row>
    <row r="411" spans="1:10">
      <c r="A411" s="380"/>
      <c r="B411" s="332"/>
      <c r="C411" s="389" t="s">
        <v>2375</v>
      </c>
      <c r="D411" s="381" t="s">
        <v>2376</v>
      </c>
      <c r="E411" s="619">
        <v>0</v>
      </c>
      <c r="F411" s="619">
        <v>0</v>
      </c>
      <c r="G411" s="612">
        <v>1</v>
      </c>
      <c r="H411" s="612">
        <v>1</v>
      </c>
      <c r="I411" s="612">
        <f t="shared" si="192"/>
        <v>1</v>
      </c>
      <c r="J411" s="612">
        <f t="shared" si="193"/>
        <v>1</v>
      </c>
    </row>
    <row r="412" spans="1:10">
      <c r="A412" s="380"/>
      <c r="B412" s="332"/>
      <c r="C412" s="389" t="s">
        <v>2377</v>
      </c>
      <c r="D412" s="381" t="s">
        <v>2378</v>
      </c>
      <c r="E412" s="619">
        <v>0</v>
      </c>
      <c r="F412" s="619">
        <v>0</v>
      </c>
      <c r="G412" s="612">
        <v>2</v>
      </c>
      <c r="H412" s="612">
        <v>2</v>
      </c>
      <c r="I412" s="612">
        <f t="shared" si="192"/>
        <v>2</v>
      </c>
      <c r="J412" s="612">
        <f t="shared" si="193"/>
        <v>2</v>
      </c>
    </row>
    <row r="413" spans="1:10">
      <c r="A413" s="380"/>
      <c r="B413" s="332"/>
      <c r="C413" s="389" t="s">
        <v>2379</v>
      </c>
      <c r="D413" s="381" t="s">
        <v>2380</v>
      </c>
      <c r="E413" s="619">
        <v>0</v>
      </c>
      <c r="F413" s="619">
        <v>0</v>
      </c>
      <c r="G413" s="612">
        <v>2</v>
      </c>
      <c r="H413" s="612">
        <v>2</v>
      </c>
      <c r="I413" s="612">
        <f t="shared" si="192"/>
        <v>2</v>
      </c>
      <c r="J413" s="612">
        <f t="shared" si="193"/>
        <v>2</v>
      </c>
    </row>
    <row r="414" spans="1:10">
      <c r="A414" s="380"/>
      <c r="B414" s="332"/>
      <c r="C414" s="389" t="s">
        <v>2381</v>
      </c>
      <c r="D414" s="381" t="s">
        <v>2382</v>
      </c>
      <c r="E414" s="619">
        <v>0</v>
      </c>
      <c r="F414" s="619">
        <v>0</v>
      </c>
      <c r="G414" s="612">
        <v>2</v>
      </c>
      <c r="H414" s="612">
        <v>2</v>
      </c>
      <c r="I414" s="612">
        <f t="shared" si="192"/>
        <v>2</v>
      </c>
      <c r="J414" s="612">
        <f t="shared" si="193"/>
        <v>2</v>
      </c>
    </row>
    <row r="415" spans="1:10">
      <c r="A415" s="380"/>
      <c r="B415" s="332"/>
      <c r="C415" s="389" t="s">
        <v>2383</v>
      </c>
      <c r="D415" s="381" t="s">
        <v>2384</v>
      </c>
      <c r="E415" s="619">
        <v>0</v>
      </c>
      <c r="F415" s="619">
        <v>0</v>
      </c>
      <c r="G415" s="612">
        <v>1</v>
      </c>
      <c r="H415" s="612">
        <v>1</v>
      </c>
      <c r="I415" s="612">
        <f t="shared" si="192"/>
        <v>1</v>
      </c>
      <c r="J415" s="612">
        <f t="shared" si="193"/>
        <v>1</v>
      </c>
    </row>
    <row r="416" spans="1:10">
      <c r="A416" s="380"/>
      <c r="B416" s="332"/>
      <c r="C416" s="389" t="s">
        <v>2385</v>
      </c>
      <c r="D416" s="381" t="s">
        <v>2386</v>
      </c>
      <c r="E416" s="619">
        <v>0</v>
      </c>
      <c r="F416" s="619">
        <v>0</v>
      </c>
      <c r="G416" s="612">
        <v>1</v>
      </c>
      <c r="H416" s="612">
        <v>1</v>
      </c>
      <c r="I416" s="612">
        <f t="shared" si="192"/>
        <v>1</v>
      </c>
      <c r="J416" s="612">
        <f t="shared" si="193"/>
        <v>1</v>
      </c>
    </row>
    <row r="417" spans="1:10">
      <c r="A417" s="380"/>
      <c r="B417" s="332"/>
      <c r="C417" s="389" t="s">
        <v>2387</v>
      </c>
      <c r="D417" s="381" t="s">
        <v>2388</v>
      </c>
      <c r="E417" s="619">
        <v>0</v>
      </c>
      <c r="F417" s="619">
        <v>0</v>
      </c>
      <c r="G417" s="612">
        <v>1</v>
      </c>
      <c r="H417" s="612">
        <v>1</v>
      </c>
      <c r="I417" s="612">
        <f t="shared" ref="I417:I470" si="194">SUM(E417,G417)</f>
        <v>1</v>
      </c>
      <c r="J417" s="612">
        <f t="shared" ref="J417:J470" si="195">SUM(F417,H417)</f>
        <v>1</v>
      </c>
    </row>
    <row r="418" spans="1:10">
      <c r="A418" s="380"/>
      <c r="B418" s="332"/>
      <c r="C418" s="389" t="s">
        <v>2389</v>
      </c>
      <c r="D418" s="385" t="s">
        <v>2390</v>
      </c>
      <c r="E418" s="619">
        <v>0</v>
      </c>
      <c r="F418" s="619">
        <v>0</v>
      </c>
      <c r="G418" s="612">
        <v>1</v>
      </c>
      <c r="H418" s="612">
        <v>1</v>
      </c>
      <c r="I418" s="612">
        <f t="shared" si="194"/>
        <v>1</v>
      </c>
      <c r="J418" s="612">
        <f t="shared" si="195"/>
        <v>1</v>
      </c>
    </row>
    <row r="419" spans="1:10">
      <c r="A419" s="380"/>
      <c r="B419" s="332"/>
      <c r="C419" s="389" t="s">
        <v>2391</v>
      </c>
      <c r="D419" s="385" t="s">
        <v>2392</v>
      </c>
      <c r="E419" s="619">
        <v>0</v>
      </c>
      <c r="F419" s="619">
        <v>0</v>
      </c>
      <c r="G419" s="612">
        <v>1</v>
      </c>
      <c r="H419" s="612">
        <v>1</v>
      </c>
      <c r="I419" s="612">
        <f t="shared" si="194"/>
        <v>1</v>
      </c>
      <c r="J419" s="612">
        <f t="shared" si="195"/>
        <v>1</v>
      </c>
    </row>
    <row r="420" spans="1:10">
      <c r="A420" s="380"/>
      <c r="B420" s="332"/>
      <c r="C420" s="389" t="s">
        <v>2393</v>
      </c>
      <c r="D420" s="385" t="s">
        <v>2394</v>
      </c>
      <c r="E420" s="619">
        <v>0</v>
      </c>
      <c r="F420" s="619">
        <v>0</v>
      </c>
      <c r="G420" s="612">
        <v>1</v>
      </c>
      <c r="H420" s="612">
        <v>1</v>
      </c>
      <c r="I420" s="612">
        <f t="shared" si="194"/>
        <v>1</v>
      </c>
      <c r="J420" s="612">
        <f t="shared" si="195"/>
        <v>1</v>
      </c>
    </row>
    <row r="421" spans="1:10">
      <c r="A421" s="380"/>
      <c r="B421" s="332"/>
      <c r="C421" s="389" t="s">
        <v>2395</v>
      </c>
      <c r="D421" s="385" t="s">
        <v>2396</v>
      </c>
      <c r="E421" s="619">
        <v>0</v>
      </c>
      <c r="F421" s="619">
        <v>0</v>
      </c>
      <c r="G421" s="612">
        <v>1</v>
      </c>
      <c r="H421" s="612">
        <v>1</v>
      </c>
      <c r="I421" s="612">
        <f t="shared" si="194"/>
        <v>1</v>
      </c>
      <c r="J421" s="612">
        <f t="shared" si="195"/>
        <v>1</v>
      </c>
    </row>
    <row r="422" spans="1:10">
      <c r="A422" s="380"/>
      <c r="B422" s="332"/>
      <c r="C422" s="389" t="s">
        <v>2397</v>
      </c>
      <c r="D422" s="385" t="s">
        <v>2398</v>
      </c>
      <c r="E422" s="619">
        <v>0</v>
      </c>
      <c r="F422" s="619">
        <v>0</v>
      </c>
      <c r="G422" s="612">
        <v>1</v>
      </c>
      <c r="H422" s="612">
        <v>1</v>
      </c>
      <c r="I422" s="612">
        <f t="shared" si="194"/>
        <v>1</v>
      </c>
      <c r="J422" s="612">
        <f t="shared" si="195"/>
        <v>1</v>
      </c>
    </row>
    <row r="423" spans="1:10">
      <c r="A423" s="380"/>
      <c r="B423" s="332"/>
      <c r="C423" s="389" t="s">
        <v>2399</v>
      </c>
      <c r="D423" s="385" t="s">
        <v>2400</v>
      </c>
      <c r="E423" s="619">
        <v>0</v>
      </c>
      <c r="F423" s="619">
        <v>0</v>
      </c>
      <c r="G423" s="612">
        <v>1</v>
      </c>
      <c r="H423" s="612">
        <v>1</v>
      </c>
      <c r="I423" s="612">
        <f t="shared" si="194"/>
        <v>1</v>
      </c>
      <c r="J423" s="612">
        <f t="shared" si="195"/>
        <v>1</v>
      </c>
    </row>
    <row r="424" spans="1:10">
      <c r="A424" s="380"/>
      <c r="B424" s="332"/>
      <c r="C424" s="389" t="s">
        <v>2401</v>
      </c>
      <c r="D424" s="385" t="s">
        <v>2402</v>
      </c>
      <c r="E424" s="619">
        <v>0</v>
      </c>
      <c r="F424" s="619">
        <v>0</v>
      </c>
      <c r="G424" s="612">
        <v>1</v>
      </c>
      <c r="H424" s="612">
        <v>1</v>
      </c>
      <c r="I424" s="612">
        <f t="shared" si="194"/>
        <v>1</v>
      </c>
      <c r="J424" s="612">
        <f t="shared" si="195"/>
        <v>1</v>
      </c>
    </row>
    <row r="425" spans="1:10">
      <c r="A425" s="380"/>
      <c r="B425" s="332"/>
      <c r="C425" s="389" t="s">
        <v>2403</v>
      </c>
      <c r="D425" s="385" t="s">
        <v>2404</v>
      </c>
      <c r="E425" s="619">
        <v>0</v>
      </c>
      <c r="F425" s="619">
        <v>0</v>
      </c>
      <c r="G425" s="612">
        <v>3</v>
      </c>
      <c r="H425" s="612">
        <v>3</v>
      </c>
      <c r="I425" s="612">
        <f t="shared" si="194"/>
        <v>3</v>
      </c>
      <c r="J425" s="612">
        <f t="shared" si="195"/>
        <v>3</v>
      </c>
    </row>
    <row r="426" spans="1:10">
      <c r="A426" s="380"/>
      <c r="B426" s="332"/>
      <c r="C426" s="389" t="s">
        <v>2405</v>
      </c>
      <c r="D426" s="385" t="s">
        <v>2406</v>
      </c>
      <c r="E426" s="619">
        <v>0</v>
      </c>
      <c r="F426" s="619">
        <v>0</v>
      </c>
      <c r="G426" s="612">
        <v>1</v>
      </c>
      <c r="H426" s="612">
        <v>1</v>
      </c>
      <c r="I426" s="612">
        <f t="shared" si="194"/>
        <v>1</v>
      </c>
      <c r="J426" s="612">
        <f t="shared" si="195"/>
        <v>1</v>
      </c>
    </row>
    <row r="427" spans="1:10">
      <c r="A427" s="380"/>
      <c r="B427" s="332"/>
      <c r="C427" s="389" t="s">
        <v>2407</v>
      </c>
      <c r="D427" s="385" t="s">
        <v>2408</v>
      </c>
      <c r="E427" s="619">
        <v>0</v>
      </c>
      <c r="F427" s="619">
        <v>0</v>
      </c>
      <c r="G427" s="612">
        <v>4</v>
      </c>
      <c r="H427" s="612">
        <v>4</v>
      </c>
      <c r="I427" s="612">
        <f t="shared" si="194"/>
        <v>4</v>
      </c>
      <c r="J427" s="612">
        <f t="shared" si="195"/>
        <v>4</v>
      </c>
    </row>
    <row r="428" spans="1:10">
      <c r="A428" s="380"/>
      <c r="B428" s="332"/>
      <c r="C428" s="389" t="s">
        <v>2409</v>
      </c>
      <c r="D428" s="385" t="s">
        <v>2410</v>
      </c>
      <c r="E428" s="619">
        <v>0</v>
      </c>
      <c r="F428" s="619">
        <v>0</v>
      </c>
      <c r="G428" s="612">
        <v>1</v>
      </c>
      <c r="H428" s="612">
        <v>1</v>
      </c>
      <c r="I428" s="612">
        <f t="shared" si="194"/>
        <v>1</v>
      </c>
      <c r="J428" s="612">
        <f t="shared" si="195"/>
        <v>1</v>
      </c>
    </row>
    <row r="429" spans="1:10">
      <c r="A429" s="380"/>
      <c r="B429" s="332"/>
      <c r="C429" s="389" t="s">
        <v>2411</v>
      </c>
      <c r="D429" s="385" t="s">
        <v>2412</v>
      </c>
      <c r="E429" s="619">
        <v>0</v>
      </c>
      <c r="F429" s="619">
        <v>0</v>
      </c>
      <c r="G429" s="612">
        <v>1</v>
      </c>
      <c r="H429" s="612">
        <v>1</v>
      </c>
      <c r="I429" s="612">
        <f t="shared" si="194"/>
        <v>1</v>
      </c>
      <c r="J429" s="612">
        <f t="shared" si="195"/>
        <v>1</v>
      </c>
    </row>
    <row r="430" spans="1:10">
      <c r="A430" s="380"/>
      <c r="B430" s="332"/>
      <c r="C430" s="389" t="s">
        <v>2413</v>
      </c>
      <c r="D430" s="385" t="s">
        <v>2414</v>
      </c>
      <c r="E430" s="619">
        <v>0</v>
      </c>
      <c r="F430" s="619">
        <v>0</v>
      </c>
      <c r="G430" s="612">
        <v>1</v>
      </c>
      <c r="H430" s="612">
        <v>1</v>
      </c>
      <c r="I430" s="612">
        <f t="shared" si="194"/>
        <v>1</v>
      </c>
      <c r="J430" s="612">
        <f t="shared" si="195"/>
        <v>1</v>
      </c>
    </row>
    <row r="431" spans="1:10">
      <c r="A431" s="380"/>
      <c r="B431" s="332"/>
      <c r="C431" s="389" t="s">
        <v>2415</v>
      </c>
      <c r="D431" s="385" t="s">
        <v>2416</v>
      </c>
      <c r="E431" s="619">
        <v>0</v>
      </c>
      <c r="F431" s="619">
        <v>0</v>
      </c>
      <c r="G431" s="612">
        <v>2</v>
      </c>
      <c r="H431" s="612">
        <v>2</v>
      </c>
      <c r="I431" s="612">
        <f t="shared" si="194"/>
        <v>2</v>
      </c>
      <c r="J431" s="612">
        <f t="shared" si="195"/>
        <v>2</v>
      </c>
    </row>
    <row r="432" spans="1:10">
      <c r="A432" s="380"/>
      <c r="B432" s="332"/>
      <c r="C432" s="389" t="s">
        <v>2417</v>
      </c>
      <c r="D432" s="385" t="s">
        <v>2418</v>
      </c>
      <c r="E432" s="619">
        <v>0</v>
      </c>
      <c r="F432" s="619">
        <v>0</v>
      </c>
      <c r="G432" s="612">
        <v>1</v>
      </c>
      <c r="H432" s="612">
        <v>1</v>
      </c>
      <c r="I432" s="612">
        <f t="shared" si="194"/>
        <v>1</v>
      </c>
      <c r="J432" s="612">
        <f t="shared" si="195"/>
        <v>1</v>
      </c>
    </row>
    <row r="433" spans="1:10">
      <c r="A433" s="380"/>
      <c r="B433" s="332"/>
      <c r="C433" s="389" t="s">
        <v>2419</v>
      </c>
      <c r="D433" s="385" t="s">
        <v>2420</v>
      </c>
      <c r="E433" s="619">
        <v>0</v>
      </c>
      <c r="F433" s="619">
        <v>0</v>
      </c>
      <c r="G433" s="612">
        <v>2</v>
      </c>
      <c r="H433" s="612">
        <v>2</v>
      </c>
      <c r="I433" s="612">
        <f t="shared" si="194"/>
        <v>2</v>
      </c>
      <c r="J433" s="612">
        <f t="shared" si="195"/>
        <v>2</v>
      </c>
    </row>
    <row r="434" spans="1:10">
      <c r="A434" s="380"/>
      <c r="B434" s="332"/>
      <c r="C434" s="389" t="s">
        <v>2421</v>
      </c>
      <c r="D434" s="385" t="s">
        <v>2422</v>
      </c>
      <c r="E434" s="619">
        <v>0</v>
      </c>
      <c r="F434" s="619">
        <v>0</v>
      </c>
      <c r="G434" s="612">
        <v>1</v>
      </c>
      <c r="H434" s="612">
        <v>1</v>
      </c>
      <c r="I434" s="612">
        <f t="shared" si="194"/>
        <v>1</v>
      </c>
      <c r="J434" s="612">
        <f t="shared" si="195"/>
        <v>1</v>
      </c>
    </row>
    <row r="435" spans="1:10">
      <c r="A435" s="380"/>
      <c r="B435" s="332"/>
      <c r="C435" s="389" t="s">
        <v>2423</v>
      </c>
      <c r="D435" s="385" t="s">
        <v>2424</v>
      </c>
      <c r="E435" s="619">
        <v>0</v>
      </c>
      <c r="F435" s="619">
        <v>0</v>
      </c>
      <c r="G435" s="612">
        <v>1</v>
      </c>
      <c r="H435" s="612">
        <v>1</v>
      </c>
      <c r="I435" s="612">
        <f t="shared" si="194"/>
        <v>1</v>
      </c>
      <c r="J435" s="612">
        <f t="shared" si="195"/>
        <v>1</v>
      </c>
    </row>
    <row r="436" spans="1:10">
      <c r="A436" s="380"/>
      <c r="B436" s="332"/>
      <c r="C436" s="389" t="s">
        <v>2425</v>
      </c>
      <c r="D436" s="385" t="s">
        <v>2426</v>
      </c>
      <c r="E436" s="619">
        <v>0</v>
      </c>
      <c r="F436" s="619">
        <v>0</v>
      </c>
      <c r="G436" s="612">
        <v>1</v>
      </c>
      <c r="H436" s="612">
        <v>1</v>
      </c>
      <c r="I436" s="612">
        <f t="shared" si="194"/>
        <v>1</v>
      </c>
      <c r="J436" s="612">
        <f t="shared" si="195"/>
        <v>1</v>
      </c>
    </row>
    <row r="437" spans="1:10">
      <c r="A437" s="380"/>
      <c r="B437" s="332"/>
      <c r="C437" s="389" t="s">
        <v>2427</v>
      </c>
      <c r="D437" s="385" t="s">
        <v>2428</v>
      </c>
      <c r="E437" s="619">
        <v>0</v>
      </c>
      <c r="F437" s="619">
        <v>0</v>
      </c>
      <c r="G437" s="612">
        <v>1</v>
      </c>
      <c r="H437" s="612">
        <v>1</v>
      </c>
      <c r="I437" s="612">
        <f t="shared" si="194"/>
        <v>1</v>
      </c>
      <c r="J437" s="612">
        <f t="shared" si="195"/>
        <v>1</v>
      </c>
    </row>
    <row r="438" spans="1:10">
      <c r="A438" s="380"/>
      <c r="B438" s="332"/>
      <c r="C438" s="389" t="s">
        <v>2429</v>
      </c>
      <c r="D438" s="385" t="s">
        <v>2430</v>
      </c>
      <c r="E438" s="619">
        <v>0</v>
      </c>
      <c r="F438" s="619">
        <v>0</v>
      </c>
      <c r="G438" s="612">
        <v>1</v>
      </c>
      <c r="H438" s="612">
        <v>1</v>
      </c>
      <c r="I438" s="612">
        <f t="shared" si="194"/>
        <v>1</v>
      </c>
      <c r="J438" s="612">
        <f t="shared" si="195"/>
        <v>1</v>
      </c>
    </row>
    <row r="439" spans="1:10">
      <c r="A439" s="380"/>
      <c r="B439" s="332"/>
      <c r="C439" s="389" t="s">
        <v>2431</v>
      </c>
      <c r="D439" s="385" t="s">
        <v>2432</v>
      </c>
      <c r="E439" s="619">
        <v>0</v>
      </c>
      <c r="F439" s="619">
        <v>0</v>
      </c>
      <c r="G439" s="612">
        <v>1</v>
      </c>
      <c r="H439" s="612">
        <v>1</v>
      </c>
      <c r="I439" s="612">
        <f t="shared" si="194"/>
        <v>1</v>
      </c>
      <c r="J439" s="612">
        <f t="shared" si="195"/>
        <v>1</v>
      </c>
    </row>
    <row r="440" spans="1:10">
      <c r="A440" s="380"/>
      <c r="B440" s="332"/>
      <c r="C440" s="389" t="s">
        <v>2433</v>
      </c>
      <c r="D440" s="385" t="s">
        <v>2434</v>
      </c>
      <c r="E440" s="619">
        <v>0</v>
      </c>
      <c r="F440" s="619">
        <v>0</v>
      </c>
      <c r="G440" s="612">
        <v>1</v>
      </c>
      <c r="H440" s="612">
        <v>1</v>
      </c>
      <c r="I440" s="612">
        <f t="shared" si="194"/>
        <v>1</v>
      </c>
      <c r="J440" s="612">
        <f t="shared" si="195"/>
        <v>1</v>
      </c>
    </row>
    <row r="441" spans="1:10">
      <c r="A441" s="380"/>
      <c r="B441" s="332"/>
      <c r="C441" s="389" t="s">
        <v>2435</v>
      </c>
      <c r="D441" s="385" t="s">
        <v>2436</v>
      </c>
      <c r="E441" s="619">
        <v>0</v>
      </c>
      <c r="F441" s="619">
        <v>0</v>
      </c>
      <c r="G441" s="612">
        <v>1</v>
      </c>
      <c r="H441" s="612">
        <v>1</v>
      </c>
      <c r="I441" s="612">
        <f t="shared" si="194"/>
        <v>1</v>
      </c>
      <c r="J441" s="612">
        <f t="shared" si="195"/>
        <v>1</v>
      </c>
    </row>
    <row r="442" spans="1:10">
      <c r="A442" s="380"/>
      <c r="B442" s="332"/>
      <c r="C442" s="389" t="s">
        <v>2437</v>
      </c>
      <c r="D442" s="385" t="s">
        <v>2438</v>
      </c>
      <c r="E442" s="619">
        <v>0</v>
      </c>
      <c r="F442" s="619">
        <v>0</v>
      </c>
      <c r="G442" s="612">
        <v>1</v>
      </c>
      <c r="H442" s="612">
        <v>1</v>
      </c>
      <c r="I442" s="612">
        <f t="shared" si="194"/>
        <v>1</v>
      </c>
      <c r="J442" s="612">
        <f t="shared" si="195"/>
        <v>1</v>
      </c>
    </row>
    <row r="443" spans="1:10">
      <c r="A443" s="380"/>
      <c r="B443" s="332"/>
      <c r="C443" s="389" t="s">
        <v>2439</v>
      </c>
      <c r="D443" s="385" t="s">
        <v>2440</v>
      </c>
      <c r="E443" s="619">
        <v>0</v>
      </c>
      <c r="F443" s="619">
        <v>0</v>
      </c>
      <c r="G443" s="612">
        <v>1</v>
      </c>
      <c r="H443" s="612">
        <v>1</v>
      </c>
      <c r="I443" s="612">
        <f t="shared" si="194"/>
        <v>1</v>
      </c>
      <c r="J443" s="612">
        <f t="shared" si="195"/>
        <v>1</v>
      </c>
    </row>
    <row r="444" spans="1:10">
      <c r="A444" s="380"/>
      <c r="B444" s="332"/>
      <c r="C444" s="389" t="s">
        <v>2441</v>
      </c>
      <c r="D444" s="385" t="s">
        <v>2442</v>
      </c>
      <c r="E444" s="619">
        <v>0</v>
      </c>
      <c r="F444" s="619">
        <v>0</v>
      </c>
      <c r="G444" s="612">
        <v>1</v>
      </c>
      <c r="H444" s="612">
        <v>1</v>
      </c>
      <c r="I444" s="612">
        <f t="shared" si="194"/>
        <v>1</v>
      </c>
      <c r="J444" s="612">
        <f t="shared" si="195"/>
        <v>1</v>
      </c>
    </row>
    <row r="445" spans="1:10">
      <c r="A445" s="380"/>
      <c r="B445" s="332"/>
      <c r="C445" s="389" t="s">
        <v>2443</v>
      </c>
      <c r="D445" s="385" t="s">
        <v>2444</v>
      </c>
      <c r="E445" s="619">
        <v>0</v>
      </c>
      <c r="F445" s="619">
        <v>0</v>
      </c>
      <c r="G445" s="612">
        <v>2</v>
      </c>
      <c r="H445" s="612">
        <v>2</v>
      </c>
      <c r="I445" s="612">
        <f t="shared" si="194"/>
        <v>2</v>
      </c>
      <c r="J445" s="612">
        <f t="shared" si="195"/>
        <v>2</v>
      </c>
    </row>
    <row r="446" spans="1:10">
      <c r="A446" s="380"/>
      <c r="B446" s="332"/>
      <c r="C446" s="389" t="s">
        <v>2445</v>
      </c>
      <c r="D446" s="385" t="s">
        <v>2446</v>
      </c>
      <c r="E446" s="619">
        <v>0</v>
      </c>
      <c r="F446" s="619">
        <v>0</v>
      </c>
      <c r="G446" s="612">
        <v>1</v>
      </c>
      <c r="H446" s="612">
        <v>1</v>
      </c>
      <c r="I446" s="612">
        <f t="shared" si="194"/>
        <v>1</v>
      </c>
      <c r="J446" s="612">
        <f t="shared" si="195"/>
        <v>1</v>
      </c>
    </row>
    <row r="447" spans="1:10">
      <c r="A447" s="380"/>
      <c r="B447" s="332"/>
      <c r="C447" s="389" t="s">
        <v>2447</v>
      </c>
      <c r="D447" s="385" t="s">
        <v>2448</v>
      </c>
      <c r="E447" s="619">
        <v>0</v>
      </c>
      <c r="F447" s="619">
        <v>0</v>
      </c>
      <c r="G447" s="612">
        <v>1</v>
      </c>
      <c r="H447" s="612">
        <v>1</v>
      </c>
      <c r="I447" s="612">
        <f t="shared" si="194"/>
        <v>1</v>
      </c>
      <c r="J447" s="612">
        <f t="shared" si="195"/>
        <v>1</v>
      </c>
    </row>
    <row r="448" spans="1:10">
      <c r="A448" s="380"/>
      <c r="B448" s="332"/>
      <c r="C448" s="389" t="s">
        <v>6572</v>
      </c>
      <c r="D448" s="385" t="s">
        <v>6573</v>
      </c>
      <c r="E448" s="619">
        <v>0</v>
      </c>
      <c r="F448" s="619">
        <v>0</v>
      </c>
      <c r="G448" s="612">
        <v>1</v>
      </c>
      <c r="H448" s="612">
        <v>1</v>
      </c>
      <c r="I448" s="612">
        <f t="shared" ref="I448:I456" si="196">SUM(E448,G448)</f>
        <v>1</v>
      </c>
      <c r="J448" s="612">
        <f t="shared" ref="J448:J456" si="197">SUM(F448,H448)</f>
        <v>1</v>
      </c>
    </row>
    <row r="449" spans="1:10">
      <c r="A449" s="380"/>
      <c r="B449" s="332"/>
      <c r="C449" s="389" t="s">
        <v>6574</v>
      </c>
      <c r="D449" s="385" t="s">
        <v>6575</v>
      </c>
      <c r="E449" s="619">
        <v>0</v>
      </c>
      <c r="F449" s="619">
        <v>0</v>
      </c>
      <c r="G449" s="612">
        <v>2</v>
      </c>
      <c r="H449" s="612">
        <v>2</v>
      </c>
      <c r="I449" s="612">
        <f t="shared" si="196"/>
        <v>2</v>
      </c>
      <c r="J449" s="612">
        <f t="shared" si="197"/>
        <v>2</v>
      </c>
    </row>
    <row r="450" spans="1:10">
      <c r="A450" s="380"/>
      <c r="B450" s="332"/>
      <c r="C450" s="389" t="s">
        <v>6576</v>
      </c>
      <c r="D450" s="385" t="s">
        <v>6577</v>
      </c>
      <c r="E450" s="619">
        <v>0</v>
      </c>
      <c r="F450" s="619">
        <v>0</v>
      </c>
      <c r="G450" s="612">
        <v>1</v>
      </c>
      <c r="H450" s="612">
        <v>1</v>
      </c>
      <c r="I450" s="612">
        <f t="shared" si="196"/>
        <v>1</v>
      </c>
      <c r="J450" s="612">
        <f t="shared" si="197"/>
        <v>1</v>
      </c>
    </row>
    <row r="451" spans="1:10">
      <c r="A451" s="380"/>
      <c r="B451" s="332"/>
      <c r="C451" s="389" t="s">
        <v>6578</v>
      </c>
      <c r="D451" s="385" t="s">
        <v>6579</v>
      </c>
      <c r="E451" s="619">
        <v>0</v>
      </c>
      <c r="F451" s="619">
        <v>0</v>
      </c>
      <c r="G451" s="612">
        <v>1</v>
      </c>
      <c r="H451" s="612">
        <v>1</v>
      </c>
      <c r="I451" s="612">
        <f t="shared" si="196"/>
        <v>1</v>
      </c>
      <c r="J451" s="612">
        <f t="shared" si="197"/>
        <v>1</v>
      </c>
    </row>
    <row r="452" spans="1:10">
      <c r="A452" s="380"/>
      <c r="B452" s="332"/>
      <c r="C452" s="389" t="s">
        <v>6580</v>
      </c>
      <c r="D452" s="385" t="s">
        <v>6581</v>
      </c>
      <c r="E452" s="619">
        <v>0</v>
      </c>
      <c r="F452" s="619">
        <v>0</v>
      </c>
      <c r="G452" s="612">
        <v>1</v>
      </c>
      <c r="H452" s="612">
        <v>1</v>
      </c>
      <c r="I452" s="612">
        <f t="shared" si="196"/>
        <v>1</v>
      </c>
      <c r="J452" s="612">
        <f t="shared" si="197"/>
        <v>1</v>
      </c>
    </row>
    <row r="453" spans="1:10">
      <c r="A453" s="380"/>
      <c r="B453" s="332"/>
      <c r="C453" s="389" t="s">
        <v>3002</v>
      </c>
      <c r="D453" s="385" t="s">
        <v>3003</v>
      </c>
      <c r="E453" s="619">
        <v>0</v>
      </c>
      <c r="F453" s="619">
        <v>0</v>
      </c>
      <c r="G453" s="612">
        <v>1</v>
      </c>
      <c r="H453" s="612">
        <v>1</v>
      </c>
      <c r="I453" s="612">
        <f t="shared" si="196"/>
        <v>1</v>
      </c>
      <c r="J453" s="612">
        <f t="shared" si="197"/>
        <v>1</v>
      </c>
    </row>
    <row r="454" spans="1:10">
      <c r="A454" s="380"/>
      <c r="B454" s="332"/>
      <c r="C454" s="389" t="s">
        <v>2566</v>
      </c>
      <c r="D454" s="385" t="s">
        <v>2567</v>
      </c>
      <c r="E454" s="619">
        <v>0</v>
      </c>
      <c r="F454" s="619">
        <v>0</v>
      </c>
      <c r="G454" s="612">
        <v>2</v>
      </c>
      <c r="H454" s="612">
        <v>2</v>
      </c>
      <c r="I454" s="612">
        <f t="shared" si="196"/>
        <v>2</v>
      </c>
      <c r="J454" s="612">
        <f t="shared" si="197"/>
        <v>2</v>
      </c>
    </row>
    <row r="455" spans="1:10">
      <c r="A455" s="380"/>
      <c r="B455" s="332"/>
      <c r="C455" s="389" t="s">
        <v>6582</v>
      </c>
      <c r="D455" s="385" t="s">
        <v>6583</v>
      </c>
      <c r="E455" s="619">
        <v>0</v>
      </c>
      <c r="F455" s="619">
        <v>0</v>
      </c>
      <c r="G455" s="612">
        <v>1</v>
      </c>
      <c r="H455" s="612">
        <v>1</v>
      </c>
      <c r="I455" s="612">
        <f t="shared" si="196"/>
        <v>1</v>
      </c>
      <c r="J455" s="612">
        <f t="shared" si="197"/>
        <v>1</v>
      </c>
    </row>
    <row r="456" spans="1:10">
      <c r="A456" s="380"/>
      <c r="B456" s="332"/>
      <c r="C456" s="389" t="s">
        <v>6584</v>
      </c>
      <c r="D456" s="385" t="s">
        <v>6585</v>
      </c>
      <c r="E456" s="619">
        <v>0</v>
      </c>
      <c r="F456" s="619">
        <v>0</v>
      </c>
      <c r="G456" s="612">
        <v>1</v>
      </c>
      <c r="H456" s="612">
        <v>1</v>
      </c>
      <c r="I456" s="612">
        <f t="shared" si="196"/>
        <v>1</v>
      </c>
      <c r="J456" s="612">
        <f t="shared" si="197"/>
        <v>1</v>
      </c>
    </row>
    <row r="457" spans="1:10">
      <c r="A457" s="380"/>
      <c r="C457" s="389"/>
      <c r="D457" s="385"/>
      <c r="E457" s="619"/>
      <c r="F457" s="619"/>
      <c r="G457" s="612"/>
      <c r="H457" s="612"/>
      <c r="I457" s="612"/>
      <c r="J457" s="612"/>
    </row>
    <row r="458" spans="1:10">
      <c r="A458" s="380" t="s">
        <v>1890</v>
      </c>
      <c r="C458" s="197"/>
      <c r="D458" s="198"/>
      <c r="E458" s="619"/>
      <c r="F458" s="619"/>
      <c r="G458" s="612"/>
      <c r="H458" s="612"/>
      <c r="I458" s="612"/>
      <c r="J458" s="612"/>
    </row>
    <row r="459" spans="1:10">
      <c r="A459" s="380"/>
      <c r="B459" s="332"/>
      <c r="C459" s="388" t="s">
        <v>1926</v>
      </c>
      <c r="D459" s="385" t="s">
        <v>1927</v>
      </c>
      <c r="E459" s="619">
        <v>0</v>
      </c>
      <c r="F459" s="619">
        <v>0</v>
      </c>
      <c r="G459" s="612">
        <v>1</v>
      </c>
      <c r="H459" s="612">
        <v>1</v>
      </c>
      <c r="I459" s="612">
        <f t="shared" si="194"/>
        <v>1</v>
      </c>
      <c r="J459" s="612">
        <f t="shared" si="195"/>
        <v>1</v>
      </c>
    </row>
    <row r="460" spans="1:10">
      <c r="A460" s="380"/>
      <c r="B460" s="332"/>
      <c r="C460" s="388" t="s">
        <v>1928</v>
      </c>
      <c r="D460" s="385" t="s">
        <v>1929</v>
      </c>
      <c r="E460" s="619">
        <v>0</v>
      </c>
      <c r="F460" s="619">
        <v>0</v>
      </c>
      <c r="G460" s="612">
        <v>2</v>
      </c>
      <c r="H460" s="612">
        <v>2</v>
      </c>
      <c r="I460" s="612">
        <f t="shared" si="194"/>
        <v>2</v>
      </c>
      <c r="J460" s="612">
        <f t="shared" si="195"/>
        <v>2</v>
      </c>
    </row>
    <row r="461" spans="1:10">
      <c r="A461" s="380"/>
      <c r="B461" s="332"/>
      <c r="C461" s="388" t="s">
        <v>2449</v>
      </c>
      <c r="D461" s="385" t="s">
        <v>2450</v>
      </c>
      <c r="E461" s="619">
        <v>0</v>
      </c>
      <c r="F461" s="619">
        <v>0</v>
      </c>
      <c r="G461" s="612">
        <v>1</v>
      </c>
      <c r="H461" s="612">
        <v>1</v>
      </c>
      <c r="I461" s="612">
        <f t="shared" si="194"/>
        <v>1</v>
      </c>
      <c r="J461" s="612">
        <f t="shared" si="195"/>
        <v>1</v>
      </c>
    </row>
    <row r="462" spans="1:10">
      <c r="A462" s="380"/>
      <c r="B462" s="332"/>
      <c r="C462" s="388" t="s">
        <v>2451</v>
      </c>
      <c r="D462" s="385" t="s">
        <v>2452</v>
      </c>
      <c r="E462" s="619">
        <v>0</v>
      </c>
      <c r="F462" s="619">
        <v>0</v>
      </c>
      <c r="G462" s="612">
        <v>2</v>
      </c>
      <c r="H462" s="612">
        <v>2</v>
      </c>
      <c r="I462" s="612">
        <f t="shared" si="194"/>
        <v>2</v>
      </c>
      <c r="J462" s="612">
        <f t="shared" si="195"/>
        <v>2</v>
      </c>
    </row>
    <row r="463" spans="1:10">
      <c r="A463" s="380"/>
      <c r="B463" s="332"/>
      <c r="C463" s="382" t="s">
        <v>2453</v>
      </c>
      <c r="D463" s="383" t="s">
        <v>2454</v>
      </c>
      <c r="E463" s="619">
        <v>0</v>
      </c>
      <c r="F463" s="619">
        <v>0</v>
      </c>
      <c r="G463" s="612">
        <v>2</v>
      </c>
      <c r="H463" s="612">
        <v>2</v>
      </c>
      <c r="I463" s="612">
        <f t="shared" si="194"/>
        <v>2</v>
      </c>
      <c r="J463" s="612">
        <f t="shared" si="195"/>
        <v>2</v>
      </c>
    </row>
    <row r="464" spans="1:10">
      <c r="A464" s="380"/>
      <c r="B464" s="332"/>
      <c r="C464" s="388" t="s">
        <v>2455</v>
      </c>
      <c r="D464" s="385" t="s">
        <v>2456</v>
      </c>
      <c r="E464" s="619">
        <v>0</v>
      </c>
      <c r="F464" s="619">
        <v>0</v>
      </c>
      <c r="G464" s="612">
        <v>1</v>
      </c>
      <c r="H464" s="612">
        <v>1</v>
      </c>
      <c r="I464" s="612">
        <f t="shared" si="194"/>
        <v>1</v>
      </c>
      <c r="J464" s="612">
        <f t="shared" si="195"/>
        <v>1</v>
      </c>
    </row>
    <row r="465" spans="1:10">
      <c r="A465" s="380"/>
      <c r="B465" s="332"/>
      <c r="C465" s="388" t="s">
        <v>2457</v>
      </c>
      <c r="D465" s="385" t="s">
        <v>2458</v>
      </c>
      <c r="E465" s="619">
        <v>0</v>
      </c>
      <c r="F465" s="619">
        <v>0</v>
      </c>
      <c r="G465" s="612">
        <v>4</v>
      </c>
      <c r="H465" s="612">
        <v>4</v>
      </c>
      <c r="I465" s="612">
        <f t="shared" si="194"/>
        <v>4</v>
      </c>
      <c r="J465" s="612">
        <f t="shared" si="195"/>
        <v>4</v>
      </c>
    </row>
    <row r="466" spans="1:10">
      <c r="A466" s="380"/>
      <c r="B466" s="332"/>
      <c r="C466" s="388" t="s">
        <v>2459</v>
      </c>
      <c r="D466" s="385" t="s">
        <v>2460</v>
      </c>
      <c r="E466" s="619">
        <v>0</v>
      </c>
      <c r="F466" s="619">
        <v>0</v>
      </c>
      <c r="G466" s="612">
        <v>2</v>
      </c>
      <c r="H466" s="612">
        <v>2</v>
      </c>
      <c r="I466" s="612">
        <f t="shared" si="194"/>
        <v>2</v>
      </c>
      <c r="J466" s="612">
        <f t="shared" si="195"/>
        <v>2</v>
      </c>
    </row>
    <row r="467" spans="1:10">
      <c r="A467" s="380"/>
      <c r="B467" s="332"/>
      <c r="C467" s="388" t="s">
        <v>2461</v>
      </c>
      <c r="D467" s="385" t="s">
        <v>2462</v>
      </c>
      <c r="E467" s="619">
        <v>0</v>
      </c>
      <c r="F467" s="619">
        <v>0</v>
      </c>
      <c r="G467" s="612">
        <v>1</v>
      </c>
      <c r="H467" s="612">
        <v>1</v>
      </c>
      <c r="I467" s="612">
        <f t="shared" si="194"/>
        <v>1</v>
      </c>
      <c r="J467" s="612">
        <f t="shared" si="195"/>
        <v>1</v>
      </c>
    </row>
    <row r="468" spans="1:10">
      <c r="A468" s="380"/>
      <c r="B468" s="332"/>
      <c r="C468" s="388" t="s">
        <v>2463</v>
      </c>
      <c r="D468" s="385" t="s">
        <v>2464</v>
      </c>
      <c r="E468" s="619">
        <v>0</v>
      </c>
      <c r="F468" s="619">
        <v>0</v>
      </c>
      <c r="G468" s="612">
        <v>1</v>
      </c>
      <c r="H468" s="612">
        <v>1</v>
      </c>
      <c r="I468" s="612">
        <f t="shared" si="194"/>
        <v>1</v>
      </c>
      <c r="J468" s="612">
        <f t="shared" si="195"/>
        <v>1</v>
      </c>
    </row>
    <row r="469" spans="1:10">
      <c r="A469" s="380"/>
      <c r="B469" s="332"/>
      <c r="C469" s="388" t="s">
        <v>2465</v>
      </c>
      <c r="D469" s="385" t="s">
        <v>2466</v>
      </c>
      <c r="E469" s="619">
        <v>0</v>
      </c>
      <c r="F469" s="619">
        <v>0</v>
      </c>
      <c r="G469" s="612">
        <v>2</v>
      </c>
      <c r="H469" s="612">
        <v>2</v>
      </c>
      <c r="I469" s="612">
        <f t="shared" si="194"/>
        <v>2</v>
      </c>
      <c r="J469" s="612">
        <f t="shared" si="195"/>
        <v>2</v>
      </c>
    </row>
    <row r="470" spans="1:10">
      <c r="A470" s="380"/>
      <c r="B470" s="332"/>
      <c r="C470" s="388" t="s">
        <v>2467</v>
      </c>
      <c r="D470" s="385" t="s">
        <v>2468</v>
      </c>
      <c r="E470" s="619">
        <v>0</v>
      </c>
      <c r="F470" s="619">
        <v>0</v>
      </c>
      <c r="G470" s="612">
        <v>2</v>
      </c>
      <c r="H470" s="612">
        <v>2</v>
      </c>
      <c r="I470" s="612">
        <f t="shared" si="194"/>
        <v>2</v>
      </c>
      <c r="J470" s="612">
        <f t="shared" si="195"/>
        <v>2</v>
      </c>
    </row>
    <row r="471" spans="1:10">
      <c r="A471" s="380"/>
      <c r="B471" s="332"/>
      <c r="C471" s="382" t="s">
        <v>2469</v>
      </c>
      <c r="D471" s="383" t="s">
        <v>2470</v>
      </c>
      <c r="E471" s="619">
        <v>0</v>
      </c>
      <c r="F471" s="619">
        <v>0</v>
      </c>
      <c r="G471" s="612">
        <v>2</v>
      </c>
      <c r="H471" s="612">
        <v>2</v>
      </c>
      <c r="I471" s="612">
        <f t="shared" ref="I471:I501" si="198">SUM(E471,G471)</f>
        <v>2</v>
      </c>
      <c r="J471" s="612">
        <f t="shared" ref="J471:J501" si="199">SUM(F471,H471)</f>
        <v>2</v>
      </c>
    </row>
    <row r="472" spans="1:10">
      <c r="A472" s="380"/>
      <c r="B472" s="332"/>
      <c r="C472" s="382" t="s">
        <v>2471</v>
      </c>
      <c r="D472" s="383" t="s">
        <v>2472</v>
      </c>
      <c r="E472" s="619">
        <v>0</v>
      </c>
      <c r="F472" s="619">
        <v>0</v>
      </c>
      <c r="G472" s="612">
        <v>1</v>
      </c>
      <c r="H472" s="612">
        <v>1</v>
      </c>
      <c r="I472" s="612">
        <f t="shared" si="198"/>
        <v>1</v>
      </c>
      <c r="J472" s="612">
        <f t="shared" si="199"/>
        <v>1</v>
      </c>
    </row>
    <row r="473" spans="1:10">
      <c r="A473" s="380"/>
      <c r="B473" s="332"/>
      <c r="C473" s="388" t="s">
        <v>2473</v>
      </c>
      <c r="D473" s="385" t="s">
        <v>2474</v>
      </c>
      <c r="E473" s="619">
        <v>1</v>
      </c>
      <c r="F473" s="619">
        <v>1</v>
      </c>
      <c r="G473" s="612">
        <v>0</v>
      </c>
      <c r="H473" s="612">
        <v>0</v>
      </c>
      <c r="I473" s="612">
        <f t="shared" si="198"/>
        <v>1</v>
      </c>
      <c r="J473" s="612">
        <f t="shared" si="199"/>
        <v>1</v>
      </c>
    </row>
    <row r="474" spans="1:10">
      <c r="A474" s="380"/>
      <c r="B474" s="332"/>
      <c r="C474" s="382" t="s">
        <v>2475</v>
      </c>
      <c r="D474" s="383" t="s">
        <v>2476</v>
      </c>
      <c r="E474" s="619">
        <v>0</v>
      </c>
      <c r="F474" s="619">
        <v>0</v>
      </c>
      <c r="G474" s="612">
        <v>1</v>
      </c>
      <c r="H474" s="612">
        <v>1</v>
      </c>
      <c r="I474" s="612">
        <f t="shared" si="198"/>
        <v>1</v>
      </c>
      <c r="J474" s="612">
        <f t="shared" si="199"/>
        <v>1</v>
      </c>
    </row>
    <row r="475" spans="1:10">
      <c r="A475" s="380"/>
      <c r="B475" s="332"/>
      <c r="C475" s="382" t="s">
        <v>2477</v>
      </c>
      <c r="D475" s="383" t="s">
        <v>2478</v>
      </c>
      <c r="E475" s="619">
        <v>0</v>
      </c>
      <c r="F475" s="619">
        <v>0</v>
      </c>
      <c r="G475" s="612">
        <v>25</v>
      </c>
      <c r="H475" s="612">
        <v>25</v>
      </c>
      <c r="I475" s="612">
        <f t="shared" si="198"/>
        <v>25</v>
      </c>
      <c r="J475" s="612">
        <f t="shared" si="199"/>
        <v>25</v>
      </c>
    </row>
    <row r="476" spans="1:10">
      <c r="A476" s="380"/>
      <c r="B476" s="332"/>
      <c r="C476" s="388" t="s">
        <v>2479</v>
      </c>
      <c r="D476" s="385" t="s">
        <v>2480</v>
      </c>
      <c r="E476" s="619">
        <v>0</v>
      </c>
      <c r="F476" s="619">
        <v>0</v>
      </c>
      <c r="G476" s="612">
        <v>49</v>
      </c>
      <c r="H476" s="612">
        <v>49</v>
      </c>
      <c r="I476" s="612">
        <f t="shared" si="198"/>
        <v>49</v>
      </c>
      <c r="J476" s="612">
        <f t="shared" si="199"/>
        <v>49</v>
      </c>
    </row>
    <row r="477" spans="1:10">
      <c r="A477" s="380"/>
      <c r="B477" s="332"/>
      <c r="C477" s="388" t="s">
        <v>2481</v>
      </c>
      <c r="D477" s="385" t="s">
        <v>2482</v>
      </c>
      <c r="E477" s="619">
        <v>0</v>
      </c>
      <c r="F477" s="619">
        <v>0</v>
      </c>
      <c r="G477" s="612">
        <v>2</v>
      </c>
      <c r="H477" s="612">
        <v>2</v>
      </c>
      <c r="I477" s="612">
        <f t="shared" si="198"/>
        <v>2</v>
      </c>
      <c r="J477" s="612">
        <f t="shared" si="199"/>
        <v>2</v>
      </c>
    </row>
    <row r="478" spans="1:10">
      <c r="A478" s="380"/>
      <c r="B478" s="332"/>
      <c r="C478" s="382" t="s">
        <v>2483</v>
      </c>
      <c r="D478" s="383" t="s">
        <v>2484</v>
      </c>
      <c r="E478" s="619">
        <v>0</v>
      </c>
      <c r="F478" s="619">
        <v>0</v>
      </c>
      <c r="G478" s="612">
        <v>1</v>
      </c>
      <c r="H478" s="612">
        <v>1</v>
      </c>
      <c r="I478" s="612">
        <f t="shared" si="198"/>
        <v>1</v>
      </c>
      <c r="J478" s="612">
        <f t="shared" si="199"/>
        <v>1</v>
      </c>
    </row>
    <row r="479" spans="1:10">
      <c r="A479" s="380"/>
      <c r="B479" s="332"/>
      <c r="C479" s="388" t="s">
        <v>2485</v>
      </c>
      <c r="D479" s="385" t="s">
        <v>2486</v>
      </c>
      <c r="E479" s="619">
        <v>0</v>
      </c>
      <c r="F479" s="619">
        <v>0</v>
      </c>
      <c r="G479" s="612">
        <v>6</v>
      </c>
      <c r="H479" s="612">
        <v>6</v>
      </c>
      <c r="I479" s="612">
        <f t="shared" si="198"/>
        <v>6</v>
      </c>
      <c r="J479" s="612">
        <f t="shared" si="199"/>
        <v>6</v>
      </c>
    </row>
    <row r="480" spans="1:10">
      <c r="A480" s="380"/>
      <c r="B480" s="332"/>
      <c r="C480" s="382" t="s">
        <v>2487</v>
      </c>
      <c r="D480" s="383" t="s">
        <v>2488</v>
      </c>
      <c r="E480" s="619">
        <v>0</v>
      </c>
      <c r="F480" s="619">
        <v>0</v>
      </c>
      <c r="G480" s="612">
        <v>10</v>
      </c>
      <c r="H480" s="612">
        <v>10</v>
      </c>
      <c r="I480" s="612">
        <f t="shared" si="198"/>
        <v>10</v>
      </c>
      <c r="J480" s="612">
        <f t="shared" si="199"/>
        <v>10</v>
      </c>
    </row>
    <row r="481" spans="1:10">
      <c r="A481" s="380"/>
      <c r="B481" s="332"/>
      <c r="C481" s="382" t="s">
        <v>2489</v>
      </c>
      <c r="D481" s="383" t="s">
        <v>2490</v>
      </c>
      <c r="E481" s="619">
        <v>0</v>
      </c>
      <c r="F481" s="619">
        <v>0</v>
      </c>
      <c r="G481" s="612">
        <v>3</v>
      </c>
      <c r="H481" s="612">
        <v>3</v>
      </c>
      <c r="I481" s="612">
        <f t="shared" si="198"/>
        <v>3</v>
      </c>
      <c r="J481" s="612">
        <f t="shared" si="199"/>
        <v>3</v>
      </c>
    </row>
    <row r="482" spans="1:10">
      <c r="A482" s="380"/>
      <c r="B482" s="332"/>
      <c r="C482" s="388" t="s">
        <v>2491</v>
      </c>
      <c r="D482" s="385" t="s">
        <v>2492</v>
      </c>
      <c r="E482" s="619">
        <v>0</v>
      </c>
      <c r="F482" s="619">
        <v>0</v>
      </c>
      <c r="G482" s="612">
        <v>2</v>
      </c>
      <c r="H482" s="612">
        <v>2</v>
      </c>
      <c r="I482" s="612">
        <f t="shared" si="198"/>
        <v>2</v>
      </c>
      <c r="J482" s="612">
        <f t="shared" si="199"/>
        <v>2</v>
      </c>
    </row>
    <row r="483" spans="1:10">
      <c r="A483" s="380"/>
      <c r="B483" s="332"/>
      <c r="C483" s="388" t="s">
        <v>2493</v>
      </c>
      <c r="D483" s="385" t="s">
        <v>2494</v>
      </c>
      <c r="E483" s="619">
        <v>0</v>
      </c>
      <c r="F483" s="619">
        <v>0</v>
      </c>
      <c r="G483" s="612">
        <v>2</v>
      </c>
      <c r="H483" s="612">
        <v>2</v>
      </c>
      <c r="I483" s="612">
        <f t="shared" si="198"/>
        <v>2</v>
      </c>
      <c r="J483" s="612">
        <f t="shared" si="199"/>
        <v>2</v>
      </c>
    </row>
    <row r="484" spans="1:10">
      <c r="A484" s="380"/>
      <c r="B484" s="332"/>
      <c r="C484" s="388" t="s">
        <v>2495</v>
      </c>
      <c r="D484" s="385" t="s">
        <v>2496</v>
      </c>
      <c r="E484" s="619">
        <v>0</v>
      </c>
      <c r="F484" s="619">
        <v>0</v>
      </c>
      <c r="G484" s="612">
        <v>3</v>
      </c>
      <c r="H484" s="612">
        <v>3</v>
      </c>
      <c r="I484" s="612">
        <f t="shared" si="198"/>
        <v>3</v>
      </c>
      <c r="J484" s="612">
        <f t="shared" si="199"/>
        <v>3</v>
      </c>
    </row>
    <row r="485" spans="1:10">
      <c r="A485" s="380"/>
      <c r="B485" s="332"/>
      <c r="C485" s="382" t="s">
        <v>2339</v>
      </c>
      <c r="D485" s="383" t="s">
        <v>2340</v>
      </c>
      <c r="E485" s="619">
        <v>0</v>
      </c>
      <c r="F485" s="619">
        <v>0</v>
      </c>
      <c r="G485" s="612">
        <v>3</v>
      </c>
      <c r="H485" s="612">
        <v>3</v>
      </c>
      <c r="I485" s="612">
        <f t="shared" si="198"/>
        <v>3</v>
      </c>
      <c r="J485" s="612">
        <f t="shared" si="199"/>
        <v>3</v>
      </c>
    </row>
    <row r="486" spans="1:10">
      <c r="A486" s="380"/>
      <c r="B486" s="332"/>
      <c r="C486" s="382" t="s">
        <v>2497</v>
      </c>
      <c r="D486" s="383" t="s">
        <v>2498</v>
      </c>
      <c r="E486" s="619">
        <v>0</v>
      </c>
      <c r="F486" s="619">
        <v>0</v>
      </c>
      <c r="G486" s="612">
        <v>2</v>
      </c>
      <c r="H486" s="612">
        <v>2</v>
      </c>
      <c r="I486" s="612">
        <f t="shared" si="198"/>
        <v>2</v>
      </c>
      <c r="J486" s="612">
        <f t="shared" si="199"/>
        <v>2</v>
      </c>
    </row>
    <row r="487" spans="1:10">
      <c r="A487" s="380"/>
      <c r="B487" s="332"/>
      <c r="C487" s="388" t="s">
        <v>2499</v>
      </c>
      <c r="D487" s="385" t="s">
        <v>2500</v>
      </c>
      <c r="E487" s="619">
        <v>0</v>
      </c>
      <c r="F487" s="619">
        <v>0</v>
      </c>
      <c r="G487" s="612">
        <v>4</v>
      </c>
      <c r="H487" s="612">
        <v>4</v>
      </c>
      <c r="I487" s="612">
        <f t="shared" si="198"/>
        <v>4</v>
      </c>
      <c r="J487" s="612">
        <f t="shared" si="199"/>
        <v>4</v>
      </c>
    </row>
    <row r="488" spans="1:10">
      <c r="A488" s="380"/>
      <c r="B488" s="332"/>
      <c r="C488" s="388" t="s">
        <v>2501</v>
      </c>
      <c r="D488" s="385" t="s">
        <v>2502</v>
      </c>
      <c r="E488" s="619">
        <v>0</v>
      </c>
      <c r="F488" s="619">
        <v>0</v>
      </c>
      <c r="G488" s="612">
        <v>92</v>
      </c>
      <c r="H488" s="612">
        <v>92</v>
      </c>
      <c r="I488" s="612">
        <f t="shared" si="198"/>
        <v>92</v>
      </c>
      <c r="J488" s="612">
        <f t="shared" si="199"/>
        <v>92</v>
      </c>
    </row>
    <row r="489" spans="1:10">
      <c r="A489" s="380"/>
      <c r="B489" s="332"/>
      <c r="C489" s="386" t="s">
        <v>2503</v>
      </c>
      <c r="D489" s="383" t="s">
        <v>2504</v>
      </c>
      <c r="E489" s="619">
        <v>0</v>
      </c>
      <c r="F489" s="619">
        <v>0</v>
      </c>
      <c r="G489" s="612">
        <v>166</v>
      </c>
      <c r="H489" s="612">
        <v>170</v>
      </c>
      <c r="I489" s="612">
        <f t="shared" si="198"/>
        <v>166</v>
      </c>
      <c r="J489" s="612">
        <f t="shared" si="199"/>
        <v>170</v>
      </c>
    </row>
    <row r="490" spans="1:10">
      <c r="A490" s="380"/>
      <c r="B490" s="332"/>
      <c r="C490" s="386" t="s">
        <v>2505</v>
      </c>
      <c r="D490" s="383" t="s">
        <v>2506</v>
      </c>
      <c r="E490" s="619">
        <v>0</v>
      </c>
      <c r="F490" s="619">
        <v>0</v>
      </c>
      <c r="G490" s="612">
        <v>5</v>
      </c>
      <c r="H490" s="612">
        <v>5</v>
      </c>
      <c r="I490" s="612">
        <f t="shared" si="198"/>
        <v>5</v>
      </c>
      <c r="J490" s="612">
        <f t="shared" si="199"/>
        <v>5</v>
      </c>
    </row>
    <row r="491" spans="1:10">
      <c r="A491" s="380"/>
      <c r="B491" s="332"/>
      <c r="C491" s="388" t="s">
        <v>2507</v>
      </c>
      <c r="D491" s="385" t="s">
        <v>2508</v>
      </c>
      <c r="E491" s="619">
        <v>0</v>
      </c>
      <c r="F491" s="619">
        <v>0</v>
      </c>
      <c r="G491" s="612">
        <v>1</v>
      </c>
      <c r="H491" s="612">
        <v>1</v>
      </c>
      <c r="I491" s="612">
        <f t="shared" si="198"/>
        <v>1</v>
      </c>
      <c r="J491" s="612">
        <f t="shared" si="199"/>
        <v>1</v>
      </c>
    </row>
    <row r="492" spans="1:10">
      <c r="A492" s="380"/>
      <c r="B492" s="332"/>
      <c r="C492" s="382" t="s">
        <v>2509</v>
      </c>
      <c r="D492" s="383" t="s">
        <v>2510</v>
      </c>
      <c r="E492" s="619">
        <v>0</v>
      </c>
      <c r="F492" s="619">
        <v>0</v>
      </c>
      <c r="G492" s="612">
        <v>2</v>
      </c>
      <c r="H492" s="612">
        <v>2</v>
      </c>
      <c r="I492" s="612">
        <f t="shared" si="198"/>
        <v>2</v>
      </c>
      <c r="J492" s="612">
        <f t="shared" si="199"/>
        <v>2</v>
      </c>
    </row>
    <row r="493" spans="1:10">
      <c r="A493" s="380"/>
      <c r="B493" s="332"/>
      <c r="C493" s="386" t="s">
        <v>2511</v>
      </c>
      <c r="D493" s="383" t="s">
        <v>2512</v>
      </c>
      <c r="E493" s="619">
        <v>0</v>
      </c>
      <c r="F493" s="619">
        <v>0</v>
      </c>
      <c r="G493" s="612">
        <v>156</v>
      </c>
      <c r="H493" s="612">
        <v>160</v>
      </c>
      <c r="I493" s="612">
        <f t="shared" si="198"/>
        <v>156</v>
      </c>
      <c r="J493" s="612">
        <f t="shared" si="199"/>
        <v>160</v>
      </c>
    </row>
    <row r="494" spans="1:10">
      <c r="A494" s="380"/>
      <c r="B494" s="332"/>
      <c r="C494" s="386" t="s">
        <v>2513</v>
      </c>
      <c r="D494" s="383" t="s">
        <v>2514</v>
      </c>
      <c r="E494" s="619">
        <v>0</v>
      </c>
      <c r="F494" s="619">
        <v>0</v>
      </c>
      <c r="G494" s="612">
        <v>1</v>
      </c>
      <c r="H494" s="612">
        <v>1</v>
      </c>
      <c r="I494" s="612">
        <f t="shared" si="198"/>
        <v>1</v>
      </c>
      <c r="J494" s="612">
        <f t="shared" si="199"/>
        <v>1</v>
      </c>
    </row>
    <row r="495" spans="1:10">
      <c r="A495" s="380"/>
      <c r="B495" s="332"/>
      <c r="C495" s="382" t="s">
        <v>2515</v>
      </c>
      <c r="D495" s="383" t="s">
        <v>2516</v>
      </c>
      <c r="E495" s="619">
        <v>0</v>
      </c>
      <c r="F495" s="619">
        <v>0</v>
      </c>
      <c r="G495" s="612">
        <v>1</v>
      </c>
      <c r="H495" s="612">
        <v>1</v>
      </c>
      <c r="I495" s="612">
        <f t="shared" si="198"/>
        <v>1</v>
      </c>
      <c r="J495" s="612">
        <f t="shared" si="199"/>
        <v>1</v>
      </c>
    </row>
    <row r="496" spans="1:10">
      <c r="A496" s="380"/>
      <c r="B496" s="332"/>
      <c r="C496" s="388" t="s">
        <v>2517</v>
      </c>
      <c r="D496" s="385" t="s">
        <v>2518</v>
      </c>
      <c r="E496" s="619">
        <v>0</v>
      </c>
      <c r="F496" s="619">
        <v>0</v>
      </c>
      <c r="G496" s="612">
        <v>2</v>
      </c>
      <c r="H496" s="612">
        <v>2</v>
      </c>
      <c r="I496" s="612">
        <f t="shared" si="198"/>
        <v>2</v>
      </c>
      <c r="J496" s="612">
        <f t="shared" si="199"/>
        <v>2</v>
      </c>
    </row>
    <row r="497" spans="1:10">
      <c r="A497" s="380"/>
      <c r="B497" s="332"/>
      <c r="C497" s="388" t="s">
        <v>2519</v>
      </c>
      <c r="D497" s="385" t="s">
        <v>2520</v>
      </c>
      <c r="E497" s="619">
        <v>0</v>
      </c>
      <c r="F497" s="619">
        <v>0</v>
      </c>
      <c r="G497" s="612">
        <v>6</v>
      </c>
      <c r="H497" s="612">
        <v>6</v>
      </c>
      <c r="I497" s="612">
        <f t="shared" si="198"/>
        <v>6</v>
      </c>
      <c r="J497" s="612">
        <f t="shared" si="199"/>
        <v>6</v>
      </c>
    </row>
    <row r="498" spans="1:10">
      <c r="A498" s="380"/>
      <c r="B498" s="332"/>
      <c r="C498" s="388" t="s">
        <v>2521</v>
      </c>
      <c r="D498" s="385" t="s">
        <v>2522</v>
      </c>
      <c r="E498" s="619">
        <v>0</v>
      </c>
      <c r="F498" s="619">
        <v>0</v>
      </c>
      <c r="G498" s="612">
        <v>1</v>
      </c>
      <c r="H498" s="612">
        <v>1</v>
      </c>
      <c r="I498" s="612">
        <f t="shared" si="198"/>
        <v>1</v>
      </c>
      <c r="J498" s="612">
        <f t="shared" si="199"/>
        <v>1</v>
      </c>
    </row>
    <row r="499" spans="1:10">
      <c r="A499" s="380"/>
      <c r="B499" s="332"/>
      <c r="C499" s="382" t="s">
        <v>2523</v>
      </c>
      <c r="D499" s="383" t="s">
        <v>2524</v>
      </c>
      <c r="E499" s="619">
        <v>0</v>
      </c>
      <c r="F499" s="619">
        <v>0</v>
      </c>
      <c r="G499" s="612">
        <v>2</v>
      </c>
      <c r="H499" s="612">
        <v>2</v>
      </c>
      <c r="I499" s="612">
        <f t="shared" si="198"/>
        <v>2</v>
      </c>
      <c r="J499" s="612">
        <f t="shared" si="199"/>
        <v>2</v>
      </c>
    </row>
    <row r="500" spans="1:10">
      <c r="A500" s="380"/>
      <c r="B500" s="332"/>
      <c r="C500" s="388" t="s">
        <v>2525</v>
      </c>
      <c r="D500" s="385" t="s">
        <v>2526</v>
      </c>
      <c r="E500" s="619">
        <v>0</v>
      </c>
      <c r="F500" s="619">
        <v>0</v>
      </c>
      <c r="G500" s="612">
        <v>1</v>
      </c>
      <c r="H500" s="612">
        <v>1</v>
      </c>
      <c r="I500" s="612">
        <f t="shared" si="198"/>
        <v>1</v>
      </c>
      <c r="J500" s="612">
        <f t="shared" si="199"/>
        <v>1</v>
      </c>
    </row>
    <row r="501" spans="1:10">
      <c r="A501" s="380"/>
      <c r="B501" s="332"/>
      <c r="C501" s="388" t="s">
        <v>2527</v>
      </c>
      <c r="D501" s="385" t="s">
        <v>2528</v>
      </c>
      <c r="E501" s="619">
        <v>0</v>
      </c>
      <c r="F501" s="619">
        <v>0</v>
      </c>
      <c r="G501" s="612">
        <v>2</v>
      </c>
      <c r="H501" s="612">
        <v>2</v>
      </c>
      <c r="I501" s="612">
        <f t="shared" si="198"/>
        <v>2</v>
      </c>
      <c r="J501" s="612">
        <f t="shared" si="199"/>
        <v>2</v>
      </c>
    </row>
    <row r="502" spans="1:10">
      <c r="A502" s="380"/>
      <c r="B502" s="332"/>
      <c r="C502" s="388" t="s">
        <v>2529</v>
      </c>
      <c r="D502" s="385" t="s">
        <v>2530</v>
      </c>
      <c r="E502" s="619">
        <v>0</v>
      </c>
      <c r="F502" s="619">
        <v>0</v>
      </c>
      <c r="G502" s="612">
        <v>2</v>
      </c>
      <c r="H502" s="612">
        <v>2</v>
      </c>
      <c r="I502" s="612">
        <f t="shared" ref="I502:I534" si="200">SUM(E502,G502)</f>
        <v>2</v>
      </c>
      <c r="J502" s="612">
        <f t="shared" ref="J502:J534" si="201">SUM(F502,H502)</f>
        <v>2</v>
      </c>
    </row>
    <row r="503" spans="1:10">
      <c r="A503" s="380"/>
      <c r="B503" s="332"/>
      <c r="C503" s="388" t="s">
        <v>2531</v>
      </c>
      <c r="D503" s="385" t="s">
        <v>2532</v>
      </c>
      <c r="E503" s="619">
        <v>0</v>
      </c>
      <c r="F503" s="619">
        <v>0</v>
      </c>
      <c r="G503" s="612">
        <v>1</v>
      </c>
      <c r="H503" s="612">
        <v>1</v>
      </c>
      <c r="I503" s="612">
        <f t="shared" si="200"/>
        <v>1</v>
      </c>
      <c r="J503" s="612">
        <f t="shared" si="201"/>
        <v>1</v>
      </c>
    </row>
    <row r="504" spans="1:10">
      <c r="A504" s="380"/>
      <c r="B504" s="332"/>
      <c r="C504" s="388" t="s">
        <v>2533</v>
      </c>
      <c r="D504" s="385" t="s">
        <v>2534</v>
      </c>
      <c r="E504" s="619">
        <v>0</v>
      </c>
      <c r="F504" s="619">
        <v>0</v>
      </c>
      <c r="G504" s="612">
        <v>2</v>
      </c>
      <c r="H504" s="612">
        <v>2</v>
      </c>
      <c r="I504" s="612">
        <f t="shared" si="200"/>
        <v>2</v>
      </c>
      <c r="J504" s="612">
        <f t="shared" si="201"/>
        <v>2</v>
      </c>
    </row>
    <row r="505" spans="1:10">
      <c r="A505" s="380"/>
      <c r="B505" s="332"/>
      <c r="C505" s="388" t="s">
        <v>2535</v>
      </c>
      <c r="D505" s="385" t="s">
        <v>2536</v>
      </c>
      <c r="E505" s="619">
        <v>0</v>
      </c>
      <c r="F505" s="619">
        <v>0</v>
      </c>
      <c r="G505" s="612">
        <v>1</v>
      </c>
      <c r="H505" s="612">
        <v>1</v>
      </c>
      <c r="I505" s="612">
        <f t="shared" si="200"/>
        <v>1</v>
      </c>
      <c r="J505" s="612">
        <f t="shared" si="201"/>
        <v>1</v>
      </c>
    </row>
    <row r="506" spans="1:10">
      <c r="A506" s="380"/>
      <c r="B506" s="332"/>
      <c r="C506" s="388" t="s">
        <v>2537</v>
      </c>
      <c r="D506" s="385" t="s">
        <v>2538</v>
      </c>
      <c r="E506" s="619">
        <v>0</v>
      </c>
      <c r="F506" s="619">
        <v>0</v>
      </c>
      <c r="G506" s="612">
        <v>1</v>
      </c>
      <c r="H506" s="612">
        <v>1</v>
      </c>
      <c r="I506" s="612">
        <f t="shared" si="200"/>
        <v>1</v>
      </c>
      <c r="J506" s="612">
        <f t="shared" si="201"/>
        <v>1</v>
      </c>
    </row>
    <row r="507" spans="1:10">
      <c r="A507" s="380"/>
      <c r="B507" s="332"/>
      <c r="C507" s="388" t="s">
        <v>2539</v>
      </c>
      <c r="D507" s="385" t="s">
        <v>2540</v>
      </c>
      <c r="E507" s="619">
        <v>0</v>
      </c>
      <c r="F507" s="619">
        <v>0</v>
      </c>
      <c r="G507" s="612">
        <v>1</v>
      </c>
      <c r="H507" s="612">
        <v>1</v>
      </c>
      <c r="I507" s="612">
        <f t="shared" si="200"/>
        <v>1</v>
      </c>
      <c r="J507" s="612">
        <f t="shared" si="201"/>
        <v>1</v>
      </c>
    </row>
    <row r="508" spans="1:10">
      <c r="A508" s="380"/>
      <c r="B508" s="332"/>
      <c r="C508" s="388" t="s">
        <v>2541</v>
      </c>
      <c r="D508" s="385" t="s">
        <v>2542</v>
      </c>
      <c r="E508" s="619">
        <v>0</v>
      </c>
      <c r="F508" s="619">
        <v>0</v>
      </c>
      <c r="G508" s="612">
        <v>1</v>
      </c>
      <c r="H508" s="612">
        <v>1</v>
      </c>
      <c r="I508" s="612">
        <f t="shared" si="200"/>
        <v>1</v>
      </c>
      <c r="J508" s="612">
        <f t="shared" si="201"/>
        <v>1</v>
      </c>
    </row>
    <row r="509" spans="1:10">
      <c r="A509" s="380"/>
      <c r="B509" s="332"/>
      <c r="C509" s="388" t="s">
        <v>2543</v>
      </c>
      <c r="D509" s="385" t="s">
        <v>2544</v>
      </c>
      <c r="E509" s="619">
        <v>0</v>
      </c>
      <c r="F509" s="619">
        <v>0</v>
      </c>
      <c r="G509" s="612">
        <v>1</v>
      </c>
      <c r="H509" s="612">
        <v>1</v>
      </c>
      <c r="I509" s="612">
        <f t="shared" si="200"/>
        <v>1</v>
      </c>
      <c r="J509" s="612">
        <f t="shared" si="201"/>
        <v>1</v>
      </c>
    </row>
    <row r="510" spans="1:10">
      <c r="A510" s="380"/>
      <c r="B510" s="332"/>
      <c r="C510" s="388" t="s">
        <v>6586</v>
      </c>
      <c r="D510" s="385" t="s">
        <v>6587</v>
      </c>
      <c r="E510" s="619">
        <v>0</v>
      </c>
      <c r="F510" s="619">
        <v>0</v>
      </c>
      <c r="G510" s="612">
        <v>1</v>
      </c>
      <c r="H510" s="612">
        <v>1</v>
      </c>
      <c r="I510" s="612">
        <f t="shared" ref="I510" si="202">SUM(E510,G510)</f>
        <v>1</v>
      </c>
      <c r="J510" s="612">
        <f t="shared" ref="J510" si="203">SUM(F510,H510)</f>
        <v>1</v>
      </c>
    </row>
    <row r="511" spans="1:10">
      <c r="A511" s="380"/>
      <c r="C511" s="197"/>
      <c r="D511" s="198"/>
      <c r="E511" s="619"/>
      <c r="F511" s="619"/>
      <c r="G511" s="612"/>
      <c r="H511" s="612"/>
      <c r="I511" s="612"/>
      <c r="J511" s="612"/>
    </row>
    <row r="512" spans="1:10">
      <c r="A512" s="379" t="s">
        <v>1891</v>
      </c>
      <c r="C512" s="197"/>
      <c r="D512" s="198"/>
      <c r="E512" s="619"/>
      <c r="F512" s="619"/>
      <c r="G512" s="612"/>
      <c r="H512" s="612"/>
      <c r="I512" s="612"/>
      <c r="J512" s="612"/>
    </row>
    <row r="513" spans="1:10">
      <c r="A513" s="380"/>
      <c r="B513" s="332"/>
      <c r="C513" s="388" t="s">
        <v>2545</v>
      </c>
      <c r="D513" s="385" t="s">
        <v>2546</v>
      </c>
      <c r="E513" s="619">
        <v>0</v>
      </c>
      <c r="F513" s="619">
        <v>0</v>
      </c>
      <c r="G513" s="612">
        <v>2</v>
      </c>
      <c r="H513" s="612">
        <v>2</v>
      </c>
      <c r="I513" s="612">
        <f t="shared" si="200"/>
        <v>2</v>
      </c>
      <c r="J513" s="612">
        <f t="shared" si="201"/>
        <v>2</v>
      </c>
    </row>
    <row r="514" spans="1:10">
      <c r="A514" s="380"/>
      <c r="B514" s="332"/>
      <c r="C514" s="388" t="s">
        <v>2547</v>
      </c>
      <c r="D514" s="385" t="s">
        <v>2980</v>
      </c>
      <c r="E514" s="619">
        <v>0</v>
      </c>
      <c r="F514" s="619">
        <v>0</v>
      </c>
      <c r="G514" s="612">
        <v>1</v>
      </c>
      <c r="H514" s="612">
        <v>1</v>
      </c>
      <c r="I514" s="612">
        <f t="shared" si="200"/>
        <v>1</v>
      </c>
      <c r="J514" s="612">
        <f t="shared" si="201"/>
        <v>1</v>
      </c>
    </row>
    <row r="515" spans="1:10">
      <c r="A515" s="380"/>
      <c r="B515" s="332"/>
      <c r="C515" s="388" t="s">
        <v>2552</v>
      </c>
      <c r="D515" s="385" t="s">
        <v>2553</v>
      </c>
      <c r="E515" s="619">
        <v>0</v>
      </c>
      <c r="F515" s="619">
        <v>0</v>
      </c>
      <c r="G515" s="612">
        <v>2</v>
      </c>
      <c r="H515" s="612">
        <v>2</v>
      </c>
      <c r="I515" s="612">
        <f t="shared" si="200"/>
        <v>2</v>
      </c>
      <c r="J515" s="612">
        <f t="shared" si="201"/>
        <v>2</v>
      </c>
    </row>
    <row r="516" spans="1:10">
      <c r="A516" s="380"/>
      <c r="B516" s="332"/>
      <c r="C516" s="388" t="s">
        <v>2554</v>
      </c>
      <c r="D516" s="385" t="s">
        <v>2555</v>
      </c>
      <c r="E516" s="619">
        <v>0</v>
      </c>
      <c r="F516" s="619">
        <v>0</v>
      </c>
      <c r="G516" s="612">
        <v>1</v>
      </c>
      <c r="H516" s="612">
        <v>1</v>
      </c>
      <c r="I516" s="612">
        <f t="shared" si="200"/>
        <v>1</v>
      </c>
      <c r="J516" s="612">
        <f t="shared" si="201"/>
        <v>1</v>
      </c>
    </row>
    <row r="517" spans="1:10">
      <c r="A517" s="380"/>
      <c r="B517" s="332"/>
      <c r="C517" s="388" t="s">
        <v>1951</v>
      </c>
      <c r="D517" s="385" t="s">
        <v>1952</v>
      </c>
      <c r="E517" s="619">
        <v>0</v>
      </c>
      <c r="F517" s="619">
        <v>0</v>
      </c>
      <c r="G517" s="612">
        <v>5</v>
      </c>
      <c r="H517" s="612">
        <v>5</v>
      </c>
      <c r="I517" s="612">
        <f t="shared" si="200"/>
        <v>5</v>
      </c>
      <c r="J517" s="612">
        <f t="shared" si="201"/>
        <v>5</v>
      </c>
    </row>
    <row r="518" spans="1:10">
      <c r="A518" s="380"/>
      <c r="B518" s="332"/>
      <c r="C518" s="388" t="s">
        <v>2068</v>
      </c>
      <c r="D518" s="385" t="s">
        <v>2069</v>
      </c>
      <c r="E518" s="619">
        <v>0</v>
      </c>
      <c r="F518" s="619">
        <v>0</v>
      </c>
      <c r="G518" s="612">
        <v>1</v>
      </c>
      <c r="H518" s="612">
        <v>1</v>
      </c>
      <c r="I518" s="612">
        <f t="shared" si="200"/>
        <v>1</v>
      </c>
      <c r="J518" s="612">
        <f t="shared" si="201"/>
        <v>1</v>
      </c>
    </row>
    <row r="519" spans="1:10">
      <c r="A519" s="380"/>
      <c r="B519" s="332"/>
      <c r="C519" s="388" t="s">
        <v>2088</v>
      </c>
      <c r="D519" s="385" t="s">
        <v>2089</v>
      </c>
      <c r="E519" s="619">
        <v>0</v>
      </c>
      <c r="F519" s="619">
        <v>0</v>
      </c>
      <c r="G519" s="612">
        <v>2</v>
      </c>
      <c r="H519" s="612">
        <v>2</v>
      </c>
      <c r="I519" s="612">
        <f t="shared" si="200"/>
        <v>2</v>
      </c>
      <c r="J519" s="612">
        <f t="shared" si="201"/>
        <v>2</v>
      </c>
    </row>
    <row r="520" spans="1:10">
      <c r="A520" s="380"/>
      <c r="B520" s="332"/>
      <c r="C520" s="382" t="s">
        <v>2108</v>
      </c>
      <c r="D520" s="383" t="s">
        <v>2109</v>
      </c>
      <c r="E520" s="619">
        <v>0</v>
      </c>
      <c r="F520" s="619">
        <v>0</v>
      </c>
      <c r="G520" s="612">
        <v>11</v>
      </c>
      <c r="H520" s="612">
        <v>11</v>
      </c>
      <c r="I520" s="612">
        <f t="shared" si="200"/>
        <v>11</v>
      </c>
      <c r="J520" s="612">
        <f t="shared" si="201"/>
        <v>11</v>
      </c>
    </row>
    <row r="521" spans="1:10">
      <c r="A521" s="380"/>
      <c r="B521" s="332"/>
      <c r="C521" s="388" t="s">
        <v>2556</v>
      </c>
      <c r="D521" s="385" t="s">
        <v>2557</v>
      </c>
      <c r="E521" s="619">
        <v>0</v>
      </c>
      <c r="F521" s="619">
        <v>0</v>
      </c>
      <c r="G521" s="612">
        <v>3</v>
      </c>
      <c r="H521" s="612">
        <v>3</v>
      </c>
      <c r="I521" s="612">
        <f t="shared" si="200"/>
        <v>3</v>
      </c>
      <c r="J521" s="612">
        <f t="shared" si="201"/>
        <v>3</v>
      </c>
    </row>
    <row r="522" spans="1:10">
      <c r="A522" s="380"/>
      <c r="B522" s="332"/>
      <c r="C522" s="388" t="s">
        <v>2110</v>
      </c>
      <c r="D522" s="385" t="s">
        <v>2111</v>
      </c>
      <c r="E522" s="619">
        <v>0</v>
      </c>
      <c r="F522" s="619">
        <v>0</v>
      </c>
      <c r="G522" s="612">
        <v>17</v>
      </c>
      <c r="H522" s="612">
        <v>17</v>
      </c>
      <c r="I522" s="612">
        <f t="shared" si="200"/>
        <v>17</v>
      </c>
      <c r="J522" s="612">
        <f t="shared" si="201"/>
        <v>17</v>
      </c>
    </row>
    <row r="523" spans="1:10">
      <c r="A523" s="380"/>
      <c r="B523" s="332"/>
      <c r="C523" s="382" t="s">
        <v>2558</v>
      </c>
      <c r="D523" s="383" t="s">
        <v>2559</v>
      </c>
      <c r="E523" s="619">
        <v>0</v>
      </c>
      <c r="F523" s="619">
        <v>0</v>
      </c>
      <c r="G523" s="612">
        <v>11</v>
      </c>
      <c r="H523" s="612">
        <v>11</v>
      </c>
      <c r="I523" s="612">
        <f t="shared" si="200"/>
        <v>11</v>
      </c>
      <c r="J523" s="612">
        <f t="shared" si="201"/>
        <v>11</v>
      </c>
    </row>
    <row r="524" spans="1:10">
      <c r="A524" s="380"/>
      <c r="B524" s="332"/>
      <c r="C524" s="382" t="s">
        <v>2560</v>
      </c>
      <c r="D524" s="383" t="s">
        <v>2561</v>
      </c>
      <c r="E524" s="619">
        <v>0</v>
      </c>
      <c r="F524" s="619">
        <v>0</v>
      </c>
      <c r="G524" s="612">
        <v>26</v>
      </c>
      <c r="H524" s="612">
        <v>26</v>
      </c>
      <c r="I524" s="612">
        <f t="shared" si="200"/>
        <v>26</v>
      </c>
      <c r="J524" s="612">
        <f t="shared" si="201"/>
        <v>26</v>
      </c>
    </row>
    <row r="525" spans="1:10">
      <c r="A525" s="380"/>
      <c r="B525" s="332"/>
      <c r="C525" s="388" t="s">
        <v>2562</v>
      </c>
      <c r="D525" s="385" t="s">
        <v>2563</v>
      </c>
      <c r="E525" s="619">
        <v>0</v>
      </c>
      <c r="F525" s="619">
        <v>0</v>
      </c>
      <c r="G525" s="612">
        <v>1</v>
      </c>
      <c r="H525" s="612">
        <v>1</v>
      </c>
      <c r="I525" s="612">
        <f t="shared" si="200"/>
        <v>1</v>
      </c>
      <c r="J525" s="612">
        <f t="shared" si="201"/>
        <v>1</v>
      </c>
    </row>
    <row r="526" spans="1:10">
      <c r="A526" s="380"/>
      <c r="B526" s="332"/>
      <c r="C526" s="388" t="s">
        <v>2564</v>
      </c>
      <c r="D526" s="385" t="s">
        <v>2565</v>
      </c>
      <c r="E526" s="619">
        <v>0</v>
      </c>
      <c r="F526" s="619">
        <v>0</v>
      </c>
      <c r="G526" s="612">
        <v>7</v>
      </c>
      <c r="H526" s="612">
        <v>7</v>
      </c>
      <c r="I526" s="612">
        <f t="shared" si="200"/>
        <v>7</v>
      </c>
      <c r="J526" s="612">
        <f t="shared" si="201"/>
        <v>7</v>
      </c>
    </row>
    <row r="527" spans="1:10">
      <c r="A527" s="380"/>
      <c r="B527" s="332"/>
      <c r="C527" s="388" t="s">
        <v>2566</v>
      </c>
      <c r="D527" s="385" t="s">
        <v>2567</v>
      </c>
      <c r="E527" s="619">
        <v>0</v>
      </c>
      <c r="F527" s="619">
        <v>0</v>
      </c>
      <c r="G527" s="612">
        <v>3</v>
      </c>
      <c r="H527" s="612">
        <v>3</v>
      </c>
      <c r="I527" s="612">
        <f t="shared" si="200"/>
        <v>3</v>
      </c>
      <c r="J527" s="612">
        <f t="shared" si="201"/>
        <v>3</v>
      </c>
    </row>
    <row r="528" spans="1:10">
      <c r="A528" s="380"/>
      <c r="B528" s="332"/>
      <c r="C528" s="382" t="s">
        <v>2296</v>
      </c>
      <c r="D528" s="383" t="s">
        <v>2297</v>
      </c>
      <c r="E528" s="619">
        <v>0</v>
      </c>
      <c r="F528" s="619">
        <v>0</v>
      </c>
      <c r="G528" s="612">
        <v>43</v>
      </c>
      <c r="H528" s="612">
        <v>43</v>
      </c>
      <c r="I528" s="612">
        <f t="shared" si="200"/>
        <v>43</v>
      </c>
      <c r="J528" s="612">
        <f t="shared" si="201"/>
        <v>43</v>
      </c>
    </row>
    <row r="529" spans="1:10">
      <c r="A529" s="380"/>
      <c r="B529" s="332"/>
      <c r="C529" s="388" t="s">
        <v>2568</v>
      </c>
      <c r="D529" s="385" t="s">
        <v>2569</v>
      </c>
      <c r="E529" s="619">
        <v>0</v>
      </c>
      <c r="F529" s="619">
        <v>0</v>
      </c>
      <c r="G529" s="612">
        <v>7</v>
      </c>
      <c r="H529" s="612">
        <v>7</v>
      </c>
      <c r="I529" s="612">
        <f t="shared" si="200"/>
        <v>7</v>
      </c>
      <c r="J529" s="612">
        <f t="shared" si="201"/>
        <v>7</v>
      </c>
    </row>
    <row r="530" spans="1:10">
      <c r="A530" s="380"/>
      <c r="B530" s="332"/>
      <c r="C530" s="382" t="s">
        <v>2298</v>
      </c>
      <c r="D530" s="383" t="s">
        <v>2299</v>
      </c>
      <c r="E530" s="619">
        <v>0</v>
      </c>
      <c r="F530" s="619">
        <v>0</v>
      </c>
      <c r="G530" s="612">
        <v>11</v>
      </c>
      <c r="H530" s="612">
        <v>11</v>
      </c>
      <c r="I530" s="612">
        <f t="shared" si="200"/>
        <v>11</v>
      </c>
      <c r="J530" s="612">
        <f t="shared" si="201"/>
        <v>11</v>
      </c>
    </row>
    <row r="531" spans="1:10">
      <c r="A531" s="380"/>
      <c r="B531" s="332"/>
      <c r="C531" s="382" t="s">
        <v>2570</v>
      </c>
      <c r="D531" s="383" t="s">
        <v>2571</v>
      </c>
      <c r="E531" s="619">
        <v>0</v>
      </c>
      <c r="F531" s="619">
        <v>0</v>
      </c>
      <c r="G531" s="612">
        <v>9</v>
      </c>
      <c r="H531" s="612">
        <v>9</v>
      </c>
      <c r="I531" s="612">
        <f t="shared" si="200"/>
        <v>9</v>
      </c>
      <c r="J531" s="612">
        <f t="shared" si="201"/>
        <v>9</v>
      </c>
    </row>
    <row r="532" spans="1:10">
      <c r="A532" s="380"/>
      <c r="B532" s="332"/>
      <c r="C532" s="388" t="s">
        <v>2572</v>
      </c>
      <c r="D532" s="385" t="s">
        <v>2573</v>
      </c>
      <c r="E532" s="619">
        <v>0</v>
      </c>
      <c r="F532" s="619">
        <v>0</v>
      </c>
      <c r="G532" s="612">
        <v>1</v>
      </c>
      <c r="H532" s="612">
        <v>1</v>
      </c>
      <c r="I532" s="612">
        <f t="shared" si="200"/>
        <v>1</v>
      </c>
      <c r="J532" s="612">
        <f t="shared" si="201"/>
        <v>1</v>
      </c>
    </row>
    <row r="533" spans="1:10">
      <c r="A533" s="380"/>
      <c r="B533" s="332"/>
      <c r="C533" s="388" t="s">
        <v>2574</v>
      </c>
      <c r="D533" s="385" t="s">
        <v>2575</v>
      </c>
      <c r="E533" s="619">
        <v>0</v>
      </c>
      <c r="F533" s="619">
        <v>0</v>
      </c>
      <c r="G533" s="612">
        <v>89</v>
      </c>
      <c r="H533" s="612">
        <v>89</v>
      </c>
      <c r="I533" s="612">
        <f t="shared" si="200"/>
        <v>89</v>
      </c>
      <c r="J533" s="612">
        <f t="shared" si="201"/>
        <v>89</v>
      </c>
    </row>
    <row r="534" spans="1:10">
      <c r="A534" s="380"/>
      <c r="B534" s="332"/>
      <c r="C534" s="388" t="s">
        <v>2576</v>
      </c>
      <c r="D534" s="385" t="s">
        <v>2577</v>
      </c>
      <c r="E534" s="619">
        <v>0</v>
      </c>
      <c r="F534" s="619">
        <v>0</v>
      </c>
      <c r="G534" s="612">
        <v>1</v>
      </c>
      <c r="H534" s="612">
        <v>1</v>
      </c>
      <c r="I534" s="612">
        <f t="shared" si="200"/>
        <v>1</v>
      </c>
      <c r="J534" s="612">
        <f t="shared" si="201"/>
        <v>1</v>
      </c>
    </row>
    <row r="535" spans="1:10">
      <c r="A535" s="380"/>
      <c r="B535" s="332"/>
      <c r="C535" s="388" t="s">
        <v>2300</v>
      </c>
      <c r="D535" s="385" t="s">
        <v>2301</v>
      </c>
      <c r="E535" s="619">
        <v>0</v>
      </c>
      <c r="F535" s="619">
        <v>0</v>
      </c>
      <c r="G535" s="612">
        <v>8</v>
      </c>
      <c r="H535" s="612">
        <v>8</v>
      </c>
      <c r="I535" s="612">
        <f t="shared" ref="I535:I581" si="204">SUM(E535,G535)</f>
        <v>8</v>
      </c>
      <c r="J535" s="612">
        <f t="shared" ref="J535:J581" si="205">SUM(F535,H535)</f>
        <v>8</v>
      </c>
    </row>
    <row r="536" spans="1:10">
      <c r="A536" s="380"/>
      <c r="B536" s="332"/>
      <c r="C536" s="382" t="s">
        <v>2578</v>
      </c>
      <c r="D536" s="383" t="s">
        <v>2579</v>
      </c>
      <c r="E536" s="619">
        <v>0</v>
      </c>
      <c r="F536" s="619">
        <v>0</v>
      </c>
      <c r="G536" s="612">
        <v>4</v>
      </c>
      <c r="H536" s="612">
        <v>4</v>
      </c>
      <c r="I536" s="612">
        <f t="shared" si="204"/>
        <v>4</v>
      </c>
      <c r="J536" s="612">
        <f t="shared" si="205"/>
        <v>4</v>
      </c>
    </row>
    <row r="537" spans="1:10">
      <c r="A537" s="380"/>
      <c r="B537" s="332"/>
      <c r="C537" s="388" t="s">
        <v>2580</v>
      </c>
      <c r="D537" s="385" t="s">
        <v>2581</v>
      </c>
      <c r="E537" s="619">
        <v>0</v>
      </c>
      <c r="F537" s="619">
        <v>0</v>
      </c>
      <c r="G537" s="612">
        <v>1</v>
      </c>
      <c r="H537" s="612">
        <v>1</v>
      </c>
      <c r="I537" s="612">
        <f t="shared" si="204"/>
        <v>1</v>
      </c>
      <c r="J537" s="612">
        <f t="shared" si="205"/>
        <v>1</v>
      </c>
    </row>
    <row r="538" spans="1:10">
      <c r="A538" s="380"/>
      <c r="B538" s="332"/>
      <c r="C538" s="388" t="s">
        <v>2582</v>
      </c>
      <c r="D538" s="385" t="s">
        <v>2583</v>
      </c>
      <c r="E538" s="619">
        <v>0</v>
      </c>
      <c r="F538" s="619">
        <v>0</v>
      </c>
      <c r="G538" s="612">
        <v>3</v>
      </c>
      <c r="H538" s="612">
        <v>3</v>
      </c>
      <c r="I538" s="612">
        <f t="shared" si="204"/>
        <v>3</v>
      </c>
      <c r="J538" s="612">
        <f t="shared" si="205"/>
        <v>3</v>
      </c>
    </row>
    <row r="539" spans="1:10">
      <c r="A539" s="380"/>
      <c r="B539" s="332"/>
      <c r="C539" s="382" t="s">
        <v>2584</v>
      </c>
      <c r="D539" s="383" t="s">
        <v>2585</v>
      </c>
      <c r="E539" s="619">
        <v>0</v>
      </c>
      <c r="F539" s="619">
        <v>0</v>
      </c>
      <c r="G539" s="612">
        <v>3</v>
      </c>
      <c r="H539" s="612">
        <v>3</v>
      </c>
      <c r="I539" s="612">
        <f t="shared" si="204"/>
        <v>3</v>
      </c>
      <c r="J539" s="612">
        <f t="shared" si="205"/>
        <v>3</v>
      </c>
    </row>
    <row r="540" spans="1:10">
      <c r="A540" s="380"/>
      <c r="B540" s="332"/>
      <c r="C540" s="388" t="s">
        <v>2586</v>
      </c>
      <c r="D540" s="385" t="s">
        <v>2587</v>
      </c>
      <c r="E540" s="619">
        <v>0</v>
      </c>
      <c r="F540" s="619">
        <v>0</v>
      </c>
      <c r="G540" s="612">
        <v>3</v>
      </c>
      <c r="H540" s="612">
        <v>3</v>
      </c>
      <c r="I540" s="612">
        <f t="shared" si="204"/>
        <v>3</v>
      </c>
      <c r="J540" s="612">
        <f t="shared" si="205"/>
        <v>3</v>
      </c>
    </row>
    <row r="541" spans="1:10">
      <c r="A541" s="380"/>
      <c r="B541" s="332"/>
      <c r="C541" s="382" t="s">
        <v>2588</v>
      </c>
      <c r="D541" s="383" t="s">
        <v>2589</v>
      </c>
      <c r="E541" s="619">
        <v>0</v>
      </c>
      <c r="F541" s="619">
        <v>0</v>
      </c>
      <c r="G541" s="612">
        <v>183</v>
      </c>
      <c r="H541" s="612">
        <v>183</v>
      </c>
      <c r="I541" s="612">
        <f t="shared" si="204"/>
        <v>183</v>
      </c>
      <c r="J541" s="612">
        <f t="shared" si="205"/>
        <v>183</v>
      </c>
    </row>
    <row r="542" spans="1:10">
      <c r="A542" s="380"/>
      <c r="B542" s="332"/>
      <c r="C542" s="382" t="s">
        <v>2590</v>
      </c>
      <c r="D542" s="383" t="s">
        <v>2591</v>
      </c>
      <c r="E542" s="619">
        <v>0</v>
      </c>
      <c r="F542" s="619">
        <v>0</v>
      </c>
      <c r="G542" s="612">
        <v>226</v>
      </c>
      <c r="H542" s="612">
        <v>226</v>
      </c>
      <c r="I542" s="612">
        <f t="shared" si="204"/>
        <v>226</v>
      </c>
      <c r="J542" s="612">
        <f t="shared" si="205"/>
        <v>226</v>
      </c>
    </row>
    <row r="543" spans="1:10">
      <c r="A543" s="380"/>
      <c r="B543" s="332"/>
      <c r="C543" s="382" t="s">
        <v>2592</v>
      </c>
      <c r="D543" s="383" t="s">
        <v>2593</v>
      </c>
      <c r="E543" s="619">
        <v>0</v>
      </c>
      <c r="F543" s="619">
        <v>0</v>
      </c>
      <c r="G543" s="612">
        <v>6</v>
      </c>
      <c r="H543" s="612">
        <v>6</v>
      </c>
      <c r="I543" s="612">
        <f t="shared" si="204"/>
        <v>6</v>
      </c>
      <c r="J543" s="612">
        <f t="shared" si="205"/>
        <v>6</v>
      </c>
    </row>
    <row r="544" spans="1:10">
      <c r="A544" s="380"/>
      <c r="B544" s="332"/>
      <c r="C544" s="382" t="s">
        <v>2594</v>
      </c>
      <c r="D544" s="383" t="s">
        <v>2595</v>
      </c>
      <c r="E544" s="619">
        <v>0</v>
      </c>
      <c r="F544" s="619">
        <v>0</v>
      </c>
      <c r="G544" s="612">
        <v>10</v>
      </c>
      <c r="H544" s="612">
        <v>10</v>
      </c>
      <c r="I544" s="612">
        <f t="shared" si="204"/>
        <v>10</v>
      </c>
      <c r="J544" s="612">
        <f t="shared" si="205"/>
        <v>10</v>
      </c>
    </row>
    <row r="545" spans="1:10">
      <c r="A545" s="380"/>
      <c r="B545" s="332"/>
      <c r="C545" s="382" t="s">
        <v>2596</v>
      </c>
      <c r="D545" s="383" t="s">
        <v>2597</v>
      </c>
      <c r="E545" s="619">
        <v>0</v>
      </c>
      <c r="F545" s="619">
        <v>0</v>
      </c>
      <c r="G545" s="612">
        <v>263</v>
      </c>
      <c r="H545" s="612">
        <v>263</v>
      </c>
      <c r="I545" s="612">
        <f t="shared" si="204"/>
        <v>263</v>
      </c>
      <c r="J545" s="612">
        <f t="shared" si="205"/>
        <v>263</v>
      </c>
    </row>
    <row r="546" spans="1:10">
      <c r="A546" s="380"/>
      <c r="B546" s="332"/>
      <c r="C546" s="382" t="s">
        <v>2598</v>
      </c>
      <c r="D546" s="383" t="s">
        <v>2599</v>
      </c>
      <c r="E546" s="619">
        <v>0</v>
      </c>
      <c r="F546" s="619">
        <v>0</v>
      </c>
      <c r="G546" s="612">
        <v>1</v>
      </c>
      <c r="H546" s="612">
        <v>1</v>
      </c>
      <c r="I546" s="612">
        <f t="shared" si="204"/>
        <v>1</v>
      </c>
      <c r="J546" s="612">
        <f t="shared" si="205"/>
        <v>1</v>
      </c>
    </row>
    <row r="547" spans="1:10">
      <c r="A547" s="380"/>
      <c r="B547" s="332"/>
      <c r="C547" s="382" t="s">
        <v>2600</v>
      </c>
      <c r="D547" s="383" t="s">
        <v>2601</v>
      </c>
      <c r="E547" s="619">
        <v>0</v>
      </c>
      <c r="F547" s="619">
        <v>0</v>
      </c>
      <c r="G547" s="612">
        <v>99</v>
      </c>
      <c r="H547" s="612">
        <v>99</v>
      </c>
      <c r="I547" s="612">
        <f t="shared" si="204"/>
        <v>99</v>
      </c>
      <c r="J547" s="612">
        <f t="shared" si="205"/>
        <v>99</v>
      </c>
    </row>
    <row r="548" spans="1:10">
      <c r="A548" s="380"/>
      <c r="B548" s="332"/>
      <c r="C548" s="388" t="s">
        <v>2602</v>
      </c>
      <c r="D548" s="385" t="s">
        <v>2603</v>
      </c>
      <c r="E548" s="619">
        <v>0</v>
      </c>
      <c r="F548" s="619">
        <v>0</v>
      </c>
      <c r="G548" s="612">
        <v>2</v>
      </c>
      <c r="H548" s="612">
        <v>2</v>
      </c>
      <c r="I548" s="612">
        <f t="shared" si="204"/>
        <v>2</v>
      </c>
      <c r="J548" s="612">
        <f t="shared" si="205"/>
        <v>2</v>
      </c>
    </row>
    <row r="549" spans="1:10">
      <c r="A549" s="380"/>
      <c r="B549" s="332"/>
      <c r="C549" s="382" t="s">
        <v>2604</v>
      </c>
      <c r="D549" s="387" t="s">
        <v>2605</v>
      </c>
      <c r="E549" s="619">
        <v>0</v>
      </c>
      <c r="F549" s="619">
        <v>0</v>
      </c>
      <c r="G549" s="612">
        <v>1</v>
      </c>
      <c r="H549" s="612">
        <v>1</v>
      </c>
      <c r="I549" s="612">
        <f t="shared" si="204"/>
        <v>1</v>
      </c>
      <c r="J549" s="612">
        <f t="shared" si="205"/>
        <v>1</v>
      </c>
    </row>
    <row r="550" spans="1:10">
      <c r="A550" s="380"/>
      <c r="B550" s="332"/>
      <c r="C550" s="388" t="s">
        <v>2606</v>
      </c>
      <c r="D550" s="385" t="s">
        <v>2607</v>
      </c>
      <c r="E550" s="619">
        <v>0</v>
      </c>
      <c r="F550" s="619">
        <v>0</v>
      </c>
      <c r="G550" s="612">
        <v>1</v>
      </c>
      <c r="H550" s="612">
        <v>1</v>
      </c>
      <c r="I550" s="612">
        <f t="shared" si="204"/>
        <v>1</v>
      </c>
      <c r="J550" s="612">
        <f t="shared" si="205"/>
        <v>1</v>
      </c>
    </row>
    <row r="551" spans="1:10">
      <c r="A551" s="380"/>
      <c r="B551" s="332"/>
      <c r="C551" s="382" t="s">
        <v>2302</v>
      </c>
      <c r="D551" s="387" t="s">
        <v>2303</v>
      </c>
      <c r="E551" s="619">
        <v>0</v>
      </c>
      <c r="F551" s="619">
        <v>0</v>
      </c>
      <c r="G551" s="612">
        <v>489</v>
      </c>
      <c r="H551" s="612">
        <v>489</v>
      </c>
      <c r="I551" s="612">
        <f t="shared" si="204"/>
        <v>489</v>
      </c>
      <c r="J551" s="612">
        <f t="shared" si="205"/>
        <v>489</v>
      </c>
    </row>
    <row r="552" spans="1:10">
      <c r="A552" s="380"/>
      <c r="B552" s="332"/>
      <c r="C552" s="382" t="s">
        <v>2608</v>
      </c>
      <c r="D552" s="387" t="s">
        <v>2609</v>
      </c>
      <c r="E552" s="619">
        <v>0</v>
      </c>
      <c r="F552" s="619">
        <v>0</v>
      </c>
      <c r="G552" s="612">
        <v>40</v>
      </c>
      <c r="H552" s="612">
        <v>40</v>
      </c>
      <c r="I552" s="612">
        <f t="shared" si="204"/>
        <v>40</v>
      </c>
      <c r="J552" s="612">
        <f t="shared" si="205"/>
        <v>40</v>
      </c>
    </row>
    <row r="553" spans="1:10">
      <c r="A553" s="380"/>
      <c r="B553" s="332"/>
      <c r="C553" s="382" t="s">
        <v>2610</v>
      </c>
      <c r="D553" s="387" t="s">
        <v>2611</v>
      </c>
      <c r="E553" s="619">
        <v>0</v>
      </c>
      <c r="F553" s="619">
        <v>0</v>
      </c>
      <c r="G553" s="612">
        <v>7</v>
      </c>
      <c r="H553" s="612">
        <v>7</v>
      </c>
      <c r="I553" s="612">
        <f t="shared" si="204"/>
        <v>7</v>
      </c>
      <c r="J553" s="612">
        <f t="shared" si="205"/>
        <v>7</v>
      </c>
    </row>
    <row r="554" spans="1:10">
      <c r="A554" s="380"/>
      <c r="B554" s="332"/>
      <c r="C554" s="388" t="s">
        <v>2612</v>
      </c>
      <c r="D554" s="385" t="s">
        <v>2613</v>
      </c>
      <c r="E554" s="619">
        <v>0</v>
      </c>
      <c r="F554" s="619">
        <v>0</v>
      </c>
      <c r="G554" s="612">
        <v>4</v>
      </c>
      <c r="H554" s="612">
        <v>4</v>
      </c>
      <c r="I554" s="612">
        <f t="shared" si="204"/>
        <v>4</v>
      </c>
      <c r="J554" s="612">
        <f t="shared" si="205"/>
        <v>4</v>
      </c>
    </row>
    <row r="555" spans="1:10">
      <c r="A555" s="380"/>
      <c r="B555" s="332"/>
      <c r="C555" s="382" t="s">
        <v>2614</v>
      </c>
      <c r="D555" s="387" t="s">
        <v>2615</v>
      </c>
      <c r="E555" s="619">
        <v>243</v>
      </c>
      <c r="F555" s="619">
        <v>243</v>
      </c>
      <c r="G555" s="612">
        <v>107</v>
      </c>
      <c r="H555" s="612">
        <v>107</v>
      </c>
      <c r="I555" s="612">
        <f t="shared" si="204"/>
        <v>350</v>
      </c>
      <c r="J555" s="612">
        <f t="shared" si="205"/>
        <v>350</v>
      </c>
    </row>
    <row r="556" spans="1:10">
      <c r="A556" s="380"/>
      <c r="B556" s="332"/>
      <c r="C556" s="382" t="s">
        <v>2616</v>
      </c>
      <c r="D556" s="387" t="s">
        <v>2617</v>
      </c>
      <c r="E556" s="619">
        <v>0</v>
      </c>
      <c r="F556" s="619">
        <v>0</v>
      </c>
      <c r="G556" s="612">
        <v>8</v>
      </c>
      <c r="H556" s="612">
        <v>8</v>
      </c>
      <c r="I556" s="612">
        <f t="shared" si="204"/>
        <v>8</v>
      </c>
      <c r="J556" s="612">
        <f t="shared" si="205"/>
        <v>8</v>
      </c>
    </row>
    <row r="557" spans="1:10">
      <c r="A557" s="380"/>
      <c r="B557" s="332"/>
      <c r="C557" s="382" t="s">
        <v>2618</v>
      </c>
      <c r="D557" s="387" t="s">
        <v>2619</v>
      </c>
      <c r="E557" s="619">
        <v>0</v>
      </c>
      <c r="F557" s="619">
        <v>0</v>
      </c>
      <c r="G557" s="612">
        <v>53</v>
      </c>
      <c r="H557" s="612">
        <v>53</v>
      </c>
      <c r="I557" s="612">
        <f t="shared" si="204"/>
        <v>53</v>
      </c>
      <c r="J557" s="612">
        <f t="shared" si="205"/>
        <v>53</v>
      </c>
    </row>
    <row r="558" spans="1:10">
      <c r="A558" s="380"/>
      <c r="B558" s="332"/>
      <c r="C558" s="382" t="s">
        <v>2620</v>
      </c>
      <c r="D558" s="383" t="s">
        <v>2621</v>
      </c>
      <c r="E558" s="619">
        <v>0</v>
      </c>
      <c r="F558" s="619">
        <v>0</v>
      </c>
      <c r="G558" s="612">
        <v>13</v>
      </c>
      <c r="H558" s="612">
        <v>13</v>
      </c>
      <c r="I558" s="612">
        <f t="shared" si="204"/>
        <v>13</v>
      </c>
      <c r="J558" s="612">
        <f t="shared" si="205"/>
        <v>13</v>
      </c>
    </row>
    <row r="559" spans="1:10">
      <c r="A559" s="380"/>
      <c r="B559" s="332"/>
      <c r="C559" s="382" t="s">
        <v>2622</v>
      </c>
      <c r="D559" s="383" t="s">
        <v>2623</v>
      </c>
      <c r="E559" s="619">
        <v>0</v>
      </c>
      <c r="F559" s="619">
        <v>0</v>
      </c>
      <c r="G559" s="612">
        <v>37</v>
      </c>
      <c r="H559" s="612">
        <v>37</v>
      </c>
      <c r="I559" s="612">
        <f t="shared" si="204"/>
        <v>37</v>
      </c>
      <c r="J559" s="612">
        <f t="shared" si="205"/>
        <v>37</v>
      </c>
    </row>
    <row r="560" spans="1:10">
      <c r="A560" s="380"/>
      <c r="B560" s="332"/>
      <c r="C560" s="382" t="s">
        <v>2624</v>
      </c>
      <c r="D560" s="383" t="s">
        <v>2625</v>
      </c>
      <c r="E560" s="619">
        <v>0</v>
      </c>
      <c r="F560" s="619">
        <v>0</v>
      </c>
      <c r="G560" s="612">
        <v>79</v>
      </c>
      <c r="H560" s="612">
        <v>79</v>
      </c>
      <c r="I560" s="612">
        <f t="shared" si="204"/>
        <v>79</v>
      </c>
      <c r="J560" s="612">
        <f t="shared" si="205"/>
        <v>79</v>
      </c>
    </row>
    <row r="561" spans="1:10">
      <c r="A561" s="380"/>
      <c r="B561" s="332"/>
      <c r="C561" s="388" t="s">
        <v>2626</v>
      </c>
      <c r="D561" s="385" t="s">
        <v>2627</v>
      </c>
      <c r="E561" s="619">
        <v>0</v>
      </c>
      <c r="F561" s="619">
        <v>0</v>
      </c>
      <c r="G561" s="612">
        <v>15</v>
      </c>
      <c r="H561" s="612">
        <v>15</v>
      </c>
      <c r="I561" s="612">
        <f t="shared" si="204"/>
        <v>15</v>
      </c>
      <c r="J561" s="612">
        <f t="shared" si="205"/>
        <v>15</v>
      </c>
    </row>
    <row r="562" spans="1:10">
      <c r="A562" s="380"/>
      <c r="B562" s="332"/>
      <c r="C562" s="388" t="s">
        <v>2628</v>
      </c>
      <c r="D562" s="385" t="s">
        <v>2629</v>
      </c>
      <c r="E562" s="619">
        <v>0</v>
      </c>
      <c r="F562" s="619">
        <v>0</v>
      </c>
      <c r="G562" s="612">
        <v>17</v>
      </c>
      <c r="H562" s="612">
        <v>17</v>
      </c>
      <c r="I562" s="612">
        <f t="shared" si="204"/>
        <v>17</v>
      </c>
      <c r="J562" s="612">
        <f t="shared" si="205"/>
        <v>17</v>
      </c>
    </row>
    <row r="563" spans="1:10">
      <c r="A563" s="380"/>
      <c r="B563" s="332"/>
      <c r="C563" s="388" t="s">
        <v>2630</v>
      </c>
      <c r="D563" s="385" t="s">
        <v>2631</v>
      </c>
      <c r="E563" s="619">
        <v>0</v>
      </c>
      <c r="F563" s="619">
        <v>0</v>
      </c>
      <c r="G563" s="612">
        <v>1</v>
      </c>
      <c r="H563" s="612">
        <v>1</v>
      </c>
      <c r="I563" s="612">
        <f t="shared" si="204"/>
        <v>1</v>
      </c>
      <c r="J563" s="612">
        <f t="shared" si="205"/>
        <v>1</v>
      </c>
    </row>
    <row r="564" spans="1:10">
      <c r="A564" s="380"/>
      <c r="B564" s="332"/>
      <c r="C564" s="382" t="s">
        <v>2632</v>
      </c>
      <c r="D564" s="383" t="s">
        <v>2633</v>
      </c>
      <c r="E564" s="619">
        <v>0</v>
      </c>
      <c r="F564" s="619">
        <v>0</v>
      </c>
      <c r="G564" s="612">
        <v>44</v>
      </c>
      <c r="H564" s="612">
        <v>44</v>
      </c>
      <c r="I564" s="612">
        <f t="shared" si="204"/>
        <v>44</v>
      </c>
      <c r="J564" s="612">
        <f t="shared" si="205"/>
        <v>44</v>
      </c>
    </row>
    <row r="565" spans="1:10">
      <c r="A565" s="380"/>
      <c r="B565" s="332"/>
      <c r="C565" s="388" t="s">
        <v>2306</v>
      </c>
      <c r="D565" s="385" t="s">
        <v>2307</v>
      </c>
      <c r="E565" s="619">
        <v>0</v>
      </c>
      <c r="F565" s="619">
        <v>0</v>
      </c>
      <c r="G565" s="612">
        <v>4</v>
      </c>
      <c r="H565" s="612">
        <v>4</v>
      </c>
      <c r="I565" s="612">
        <f t="shared" si="204"/>
        <v>4</v>
      </c>
      <c r="J565" s="612">
        <f t="shared" si="205"/>
        <v>4</v>
      </c>
    </row>
    <row r="566" spans="1:10">
      <c r="A566" s="380"/>
      <c r="B566" s="332"/>
      <c r="C566" s="382" t="s">
        <v>2634</v>
      </c>
      <c r="D566" s="383" t="s">
        <v>2635</v>
      </c>
      <c r="E566" s="619">
        <v>0</v>
      </c>
      <c r="F566" s="619">
        <v>0</v>
      </c>
      <c r="G566" s="612">
        <v>3</v>
      </c>
      <c r="H566" s="612">
        <v>3</v>
      </c>
      <c r="I566" s="612">
        <f t="shared" si="204"/>
        <v>3</v>
      </c>
      <c r="J566" s="612">
        <f t="shared" si="205"/>
        <v>3</v>
      </c>
    </row>
    <row r="567" spans="1:10">
      <c r="A567" s="380"/>
      <c r="B567" s="332"/>
      <c r="C567" s="382" t="s">
        <v>2310</v>
      </c>
      <c r="D567" s="383" t="s">
        <v>2311</v>
      </c>
      <c r="E567" s="619">
        <v>0</v>
      </c>
      <c r="F567" s="619">
        <v>0</v>
      </c>
      <c r="G567" s="612">
        <v>28</v>
      </c>
      <c r="H567" s="612">
        <v>28</v>
      </c>
      <c r="I567" s="612">
        <f t="shared" si="204"/>
        <v>28</v>
      </c>
      <c r="J567" s="612">
        <f t="shared" si="205"/>
        <v>28</v>
      </c>
    </row>
    <row r="568" spans="1:10">
      <c r="A568" s="380"/>
      <c r="B568" s="332"/>
      <c r="C568" s="382" t="s">
        <v>2636</v>
      </c>
      <c r="D568" s="383" t="s">
        <v>2637</v>
      </c>
      <c r="E568" s="619">
        <v>0</v>
      </c>
      <c r="F568" s="619">
        <v>0</v>
      </c>
      <c r="G568" s="612">
        <v>8</v>
      </c>
      <c r="H568" s="612">
        <v>8</v>
      </c>
      <c r="I568" s="612">
        <f t="shared" si="204"/>
        <v>8</v>
      </c>
      <c r="J568" s="612">
        <f t="shared" si="205"/>
        <v>8</v>
      </c>
    </row>
    <row r="569" spans="1:10">
      <c r="A569" s="380"/>
      <c r="B569" s="332"/>
      <c r="C569" s="388" t="s">
        <v>2638</v>
      </c>
      <c r="D569" s="385" t="s">
        <v>2639</v>
      </c>
      <c r="E569" s="619">
        <v>0</v>
      </c>
      <c r="F569" s="619">
        <v>0</v>
      </c>
      <c r="G569" s="612">
        <v>1</v>
      </c>
      <c r="H569" s="612">
        <v>1</v>
      </c>
      <c r="I569" s="612">
        <f t="shared" si="204"/>
        <v>1</v>
      </c>
      <c r="J569" s="612">
        <f t="shared" si="205"/>
        <v>1</v>
      </c>
    </row>
    <row r="570" spans="1:10">
      <c r="A570" s="380"/>
      <c r="B570" s="332"/>
      <c r="C570" s="382" t="s">
        <v>2640</v>
      </c>
      <c r="D570" s="383" t="s">
        <v>2641</v>
      </c>
      <c r="E570" s="619">
        <v>0</v>
      </c>
      <c r="F570" s="619">
        <v>0</v>
      </c>
      <c r="G570" s="612">
        <v>10</v>
      </c>
      <c r="H570" s="612">
        <v>10</v>
      </c>
      <c r="I570" s="612">
        <f t="shared" si="204"/>
        <v>10</v>
      </c>
      <c r="J570" s="612">
        <f t="shared" si="205"/>
        <v>10</v>
      </c>
    </row>
    <row r="571" spans="1:10">
      <c r="A571" s="380"/>
      <c r="B571" s="332"/>
      <c r="C571" s="382" t="s">
        <v>2642</v>
      </c>
      <c r="D571" s="383" t="s">
        <v>2643</v>
      </c>
      <c r="E571" s="619">
        <v>0</v>
      </c>
      <c r="F571" s="619">
        <v>0</v>
      </c>
      <c r="G571" s="612">
        <v>8</v>
      </c>
      <c r="H571" s="612">
        <v>8</v>
      </c>
      <c r="I571" s="612">
        <f t="shared" si="204"/>
        <v>8</v>
      </c>
      <c r="J571" s="612">
        <f t="shared" si="205"/>
        <v>8</v>
      </c>
    </row>
    <row r="572" spans="1:10">
      <c r="A572" s="380"/>
      <c r="B572" s="332"/>
      <c r="C572" s="382" t="s">
        <v>2644</v>
      </c>
      <c r="D572" s="383" t="s">
        <v>2645</v>
      </c>
      <c r="E572" s="619">
        <v>0</v>
      </c>
      <c r="F572" s="619">
        <v>0</v>
      </c>
      <c r="G572" s="612">
        <v>105</v>
      </c>
      <c r="H572" s="612">
        <v>105</v>
      </c>
      <c r="I572" s="612">
        <f t="shared" si="204"/>
        <v>105</v>
      </c>
      <c r="J572" s="612">
        <f t="shared" si="205"/>
        <v>105</v>
      </c>
    </row>
    <row r="573" spans="1:10">
      <c r="A573" s="380"/>
      <c r="B573" s="332"/>
      <c r="C573" s="382" t="s">
        <v>2646</v>
      </c>
      <c r="D573" s="383" t="s">
        <v>2647</v>
      </c>
      <c r="E573" s="619">
        <v>0</v>
      </c>
      <c r="F573" s="619">
        <v>0</v>
      </c>
      <c r="G573" s="612">
        <v>7</v>
      </c>
      <c r="H573" s="612">
        <v>7</v>
      </c>
      <c r="I573" s="612">
        <f t="shared" si="204"/>
        <v>7</v>
      </c>
      <c r="J573" s="612">
        <f t="shared" si="205"/>
        <v>7</v>
      </c>
    </row>
    <row r="574" spans="1:10">
      <c r="A574" s="380"/>
      <c r="B574" s="332"/>
      <c r="C574" s="388" t="s">
        <v>2648</v>
      </c>
      <c r="D574" s="385" t="s">
        <v>2649</v>
      </c>
      <c r="E574" s="619">
        <v>0</v>
      </c>
      <c r="F574" s="619">
        <v>0</v>
      </c>
      <c r="G574" s="612">
        <v>1</v>
      </c>
      <c r="H574" s="612">
        <v>1</v>
      </c>
      <c r="I574" s="612">
        <f t="shared" si="204"/>
        <v>1</v>
      </c>
      <c r="J574" s="612">
        <f t="shared" si="205"/>
        <v>1</v>
      </c>
    </row>
    <row r="575" spans="1:10">
      <c r="A575" s="380"/>
      <c r="B575" s="332"/>
      <c r="C575" s="388" t="s">
        <v>2312</v>
      </c>
      <c r="D575" s="385" t="s">
        <v>2650</v>
      </c>
      <c r="E575" s="619">
        <v>0</v>
      </c>
      <c r="F575" s="619">
        <v>0</v>
      </c>
      <c r="G575" s="612">
        <v>5</v>
      </c>
      <c r="H575" s="612">
        <v>5</v>
      </c>
      <c r="I575" s="612">
        <f t="shared" si="204"/>
        <v>5</v>
      </c>
      <c r="J575" s="612">
        <f t="shared" si="205"/>
        <v>5</v>
      </c>
    </row>
    <row r="576" spans="1:10">
      <c r="A576" s="380"/>
      <c r="B576" s="332"/>
      <c r="C576" s="388" t="s">
        <v>2651</v>
      </c>
      <c r="D576" s="385" t="s">
        <v>2652</v>
      </c>
      <c r="E576" s="619">
        <v>0</v>
      </c>
      <c r="F576" s="619">
        <v>0</v>
      </c>
      <c r="G576" s="612">
        <v>170</v>
      </c>
      <c r="H576" s="612">
        <v>170</v>
      </c>
      <c r="I576" s="612">
        <f t="shared" si="204"/>
        <v>170</v>
      </c>
      <c r="J576" s="612">
        <f t="shared" si="205"/>
        <v>170</v>
      </c>
    </row>
    <row r="577" spans="1:10">
      <c r="A577" s="380"/>
      <c r="B577" s="332"/>
      <c r="C577" s="388" t="s">
        <v>2653</v>
      </c>
      <c r="D577" s="385" t="s">
        <v>2654</v>
      </c>
      <c r="E577" s="619">
        <v>0</v>
      </c>
      <c r="F577" s="619">
        <v>0</v>
      </c>
      <c r="G577" s="612">
        <v>2</v>
      </c>
      <c r="H577" s="612">
        <v>2</v>
      </c>
      <c r="I577" s="612">
        <f t="shared" si="204"/>
        <v>2</v>
      </c>
      <c r="J577" s="612">
        <f t="shared" si="205"/>
        <v>2</v>
      </c>
    </row>
    <row r="578" spans="1:10">
      <c r="A578" s="380"/>
      <c r="B578" s="332"/>
      <c r="C578" s="382" t="s">
        <v>2655</v>
      </c>
      <c r="D578" s="383" t="s">
        <v>2656</v>
      </c>
      <c r="E578" s="619">
        <v>0</v>
      </c>
      <c r="F578" s="619">
        <v>0</v>
      </c>
      <c r="G578" s="612">
        <v>1</v>
      </c>
      <c r="H578" s="612">
        <v>1</v>
      </c>
      <c r="I578" s="612">
        <f t="shared" si="204"/>
        <v>1</v>
      </c>
      <c r="J578" s="612">
        <f t="shared" si="205"/>
        <v>1</v>
      </c>
    </row>
    <row r="579" spans="1:10">
      <c r="A579" s="380"/>
      <c r="B579" s="332"/>
      <c r="C579" s="382" t="s">
        <v>2657</v>
      </c>
      <c r="D579" s="383" t="s">
        <v>2658</v>
      </c>
      <c r="E579" s="619">
        <v>0</v>
      </c>
      <c r="F579" s="619">
        <v>0</v>
      </c>
      <c r="G579" s="612">
        <v>1</v>
      </c>
      <c r="H579" s="612">
        <v>1</v>
      </c>
      <c r="I579" s="612">
        <f t="shared" si="204"/>
        <v>1</v>
      </c>
      <c r="J579" s="612">
        <f t="shared" si="205"/>
        <v>1</v>
      </c>
    </row>
    <row r="580" spans="1:10">
      <c r="A580" s="380"/>
      <c r="B580" s="332"/>
      <c r="C580" s="382" t="s">
        <v>2659</v>
      </c>
      <c r="D580" s="383" t="s">
        <v>2660</v>
      </c>
      <c r="E580" s="619">
        <v>0</v>
      </c>
      <c r="F580" s="619">
        <v>0</v>
      </c>
      <c r="G580" s="612">
        <v>1</v>
      </c>
      <c r="H580" s="612">
        <v>1</v>
      </c>
      <c r="I580" s="612">
        <f t="shared" si="204"/>
        <v>1</v>
      </c>
      <c r="J580" s="612">
        <f t="shared" si="205"/>
        <v>1</v>
      </c>
    </row>
    <row r="581" spans="1:10">
      <c r="A581" s="380"/>
      <c r="B581" s="332"/>
      <c r="C581" s="382" t="s">
        <v>2661</v>
      </c>
      <c r="D581" s="383" t="s">
        <v>2662</v>
      </c>
      <c r="E581" s="619">
        <v>0</v>
      </c>
      <c r="F581" s="619">
        <v>0</v>
      </c>
      <c r="G581" s="612">
        <v>5</v>
      </c>
      <c r="H581" s="612">
        <v>5</v>
      </c>
      <c r="I581" s="612">
        <f t="shared" si="204"/>
        <v>5</v>
      </c>
      <c r="J581" s="612">
        <f t="shared" si="205"/>
        <v>5</v>
      </c>
    </row>
    <row r="582" spans="1:10">
      <c r="A582" s="380"/>
      <c r="B582" s="332"/>
      <c r="C582" s="382" t="s">
        <v>2663</v>
      </c>
      <c r="D582" s="383" t="s">
        <v>2664</v>
      </c>
      <c r="E582" s="619">
        <v>0</v>
      </c>
      <c r="F582" s="619">
        <v>0</v>
      </c>
      <c r="G582" s="612">
        <v>9</v>
      </c>
      <c r="H582" s="612">
        <v>9</v>
      </c>
      <c r="I582" s="612">
        <f t="shared" ref="I582:I614" si="206">SUM(E582,G582)</f>
        <v>9</v>
      </c>
      <c r="J582" s="612">
        <f t="shared" ref="J582:J614" si="207">SUM(F582,H582)</f>
        <v>9</v>
      </c>
    </row>
    <row r="583" spans="1:10">
      <c r="A583" s="380"/>
      <c r="B583" s="332"/>
      <c r="C583" s="388" t="s">
        <v>2665</v>
      </c>
      <c r="D583" s="385" t="s">
        <v>2666</v>
      </c>
      <c r="E583" s="619">
        <v>0</v>
      </c>
      <c r="F583" s="619">
        <v>0</v>
      </c>
      <c r="G583" s="612">
        <v>1</v>
      </c>
      <c r="H583" s="612">
        <v>1</v>
      </c>
      <c r="I583" s="612">
        <f t="shared" si="206"/>
        <v>1</v>
      </c>
      <c r="J583" s="612">
        <f t="shared" si="207"/>
        <v>1</v>
      </c>
    </row>
    <row r="584" spans="1:10">
      <c r="A584" s="380"/>
      <c r="B584" s="332"/>
      <c r="C584" s="382" t="s">
        <v>2667</v>
      </c>
      <c r="D584" s="383" t="s">
        <v>2668</v>
      </c>
      <c r="E584" s="619">
        <v>0</v>
      </c>
      <c r="F584" s="619">
        <v>0</v>
      </c>
      <c r="G584" s="612">
        <v>1</v>
      </c>
      <c r="H584" s="612">
        <v>1</v>
      </c>
      <c r="I584" s="612">
        <f t="shared" si="206"/>
        <v>1</v>
      </c>
      <c r="J584" s="612">
        <f t="shared" si="207"/>
        <v>1</v>
      </c>
    </row>
    <row r="585" spans="1:10">
      <c r="A585" s="380"/>
      <c r="B585" s="332"/>
      <c r="C585" s="388" t="s">
        <v>2669</v>
      </c>
      <c r="D585" s="385" t="s">
        <v>2670</v>
      </c>
      <c r="E585" s="619">
        <v>0</v>
      </c>
      <c r="F585" s="619">
        <v>0</v>
      </c>
      <c r="G585" s="612">
        <v>1</v>
      </c>
      <c r="H585" s="612">
        <v>1</v>
      </c>
      <c r="I585" s="612">
        <f t="shared" si="206"/>
        <v>1</v>
      </c>
      <c r="J585" s="612">
        <f t="shared" si="207"/>
        <v>1</v>
      </c>
    </row>
    <row r="586" spans="1:10">
      <c r="A586" s="380"/>
      <c r="B586" s="332"/>
      <c r="C586" s="388" t="s">
        <v>1957</v>
      </c>
      <c r="D586" s="385" t="s">
        <v>1958</v>
      </c>
      <c r="E586" s="619">
        <v>0</v>
      </c>
      <c r="F586" s="619">
        <v>0</v>
      </c>
      <c r="G586" s="612">
        <v>1</v>
      </c>
      <c r="H586" s="612">
        <v>1</v>
      </c>
      <c r="I586" s="612">
        <f t="shared" si="206"/>
        <v>1</v>
      </c>
      <c r="J586" s="612">
        <f t="shared" si="207"/>
        <v>1</v>
      </c>
    </row>
    <row r="587" spans="1:10">
      <c r="A587" s="380"/>
      <c r="B587" s="332"/>
      <c r="C587" s="388" t="s">
        <v>2675</v>
      </c>
      <c r="D587" s="385" t="s">
        <v>2676</v>
      </c>
      <c r="E587" s="619">
        <v>0</v>
      </c>
      <c r="F587" s="619">
        <v>0</v>
      </c>
      <c r="G587" s="612">
        <v>2</v>
      </c>
      <c r="H587" s="612">
        <v>2</v>
      </c>
      <c r="I587" s="612">
        <f t="shared" si="206"/>
        <v>2</v>
      </c>
      <c r="J587" s="612">
        <f t="shared" si="207"/>
        <v>2</v>
      </c>
    </row>
    <row r="588" spans="1:10">
      <c r="A588" s="380"/>
      <c r="B588" s="332"/>
      <c r="C588" s="388" t="s">
        <v>2066</v>
      </c>
      <c r="D588" s="385" t="s">
        <v>2067</v>
      </c>
      <c r="E588" s="619">
        <v>0</v>
      </c>
      <c r="F588" s="619">
        <v>0</v>
      </c>
      <c r="G588" s="612">
        <v>1</v>
      </c>
      <c r="H588" s="612">
        <v>1</v>
      </c>
      <c r="I588" s="612">
        <f t="shared" si="206"/>
        <v>1</v>
      </c>
      <c r="J588" s="612">
        <f t="shared" si="207"/>
        <v>1</v>
      </c>
    </row>
    <row r="589" spans="1:10">
      <c r="A589" s="380"/>
      <c r="B589" s="332"/>
      <c r="C589" s="388" t="s">
        <v>2677</v>
      </c>
      <c r="D589" s="385" t="s">
        <v>2678</v>
      </c>
      <c r="E589" s="619">
        <v>0</v>
      </c>
      <c r="F589" s="619">
        <v>0</v>
      </c>
      <c r="G589" s="612">
        <v>1</v>
      </c>
      <c r="H589" s="612">
        <v>1</v>
      </c>
      <c r="I589" s="612">
        <f t="shared" si="206"/>
        <v>1</v>
      </c>
      <c r="J589" s="612">
        <f t="shared" si="207"/>
        <v>1</v>
      </c>
    </row>
    <row r="590" spans="1:10">
      <c r="A590" s="380"/>
      <c r="B590" s="332"/>
      <c r="C590" s="388" t="s">
        <v>2679</v>
      </c>
      <c r="D590" s="385" t="s">
        <v>2680</v>
      </c>
      <c r="E590" s="619">
        <v>0</v>
      </c>
      <c r="F590" s="619">
        <v>0</v>
      </c>
      <c r="G590" s="612">
        <v>1</v>
      </c>
      <c r="H590" s="612">
        <v>1</v>
      </c>
      <c r="I590" s="612">
        <f t="shared" si="206"/>
        <v>1</v>
      </c>
      <c r="J590" s="612">
        <f t="shared" si="207"/>
        <v>1</v>
      </c>
    </row>
    <row r="591" spans="1:10">
      <c r="A591" s="380"/>
      <c r="B591" s="332"/>
      <c r="C591" s="388" t="s">
        <v>2681</v>
      </c>
      <c r="D591" s="385" t="s">
        <v>2682</v>
      </c>
      <c r="E591" s="619">
        <v>0</v>
      </c>
      <c r="F591" s="619">
        <v>0</v>
      </c>
      <c r="G591" s="612">
        <v>1</v>
      </c>
      <c r="H591" s="612">
        <v>1</v>
      </c>
      <c r="I591" s="612">
        <f t="shared" si="206"/>
        <v>1</v>
      </c>
      <c r="J591" s="612">
        <f t="shared" si="207"/>
        <v>1</v>
      </c>
    </row>
    <row r="592" spans="1:10">
      <c r="A592" s="380"/>
      <c r="B592" s="332"/>
      <c r="C592" s="388" t="s">
        <v>2683</v>
      </c>
      <c r="D592" s="385" t="s">
        <v>2684</v>
      </c>
      <c r="E592" s="619">
        <v>0</v>
      </c>
      <c r="F592" s="619">
        <v>0</v>
      </c>
      <c r="G592" s="612">
        <v>1</v>
      </c>
      <c r="H592" s="612">
        <v>1</v>
      </c>
      <c r="I592" s="612">
        <f t="shared" si="206"/>
        <v>1</v>
      </c>
      <c r="J592" s="612">
        <f t="shared" si="207"/>
        <v>1</v>
      </c>
    </row>
    <row r="593" spans="1:10">
      <c r="A593" s="380"/>
      <c r="B593" s="332"/>
      <c r="C593" s="388" t="s">
        <v>2685</v>
      </c>
      <c r="D593" s="385" t="s">
        <v>2686</v>
      </c>
      <c r="E593" s="619">
        <v>0</v>
      </c>
      <c r="F593" s="619">
        <v>0</v>
      </c>
      <c r="G593" s="612">
        <v>1</v>
      </c>
      <c r="H593" s="612">
        <v>1</v>
      </c>
      <c r="I593" s="612">
        <f t="shared" si="206"/>
        <v>1</v>
      </c>
      <c r="J593" s="612">
        <f t="shared" si="207"/>
        <v>1</v>
      </c>
    </row>
    <row r="594" spans="1:10">
      <c r="A594" s="380"/>
      <c r="B594" s="332"/>
      <c r="C594" s="388" t="s">
        <v>2308</v>
      </c>
      <c r="D594" s="385" t="s">
        <v>2309</v>
      </c>
      <c r="E594" s="619">
        <v>0</v>
      </c>
      <c r="F594" s="619">
        <v>0</v>
      </c>
      <c r="G594" s="612">
        <v>2</v>
      </c>
      <c r="H594" s="612">
        <v>2</v>
      </c>
      <c r="I594" s="612">
        <f t="shared" si="206"/>
        <v>2</v>
      </c>
      <c r="J594" s="612">
        <f t="shared" si="207"/>
        <v>2</v>
      </c>
    </row>
    <row r="595" spans="1:10">
      <c r="A595" s="380"/>
      <c r="B595" s="332"/>
      <c r="C595" s="388" t="s">
        <v>2048</v>
      </c>
      <c r="D595" s="385" t="s">
        <v>2049</v>
      </c>
      <c r="E595" s="619">
        <v>0</v>
      </c>
      <c r="F595" s="619">
        <v>0</v>
      </c>
      <c r="G595" s="612">
        <v>1</v>
      </c>
      <c r="H595" s="612">
        <v>1</v>
      </c>
      <c r="I595" s="612">
        <f t="shared" si="206"/>
        <v>1</v>
      </c>
      <c r="J595" s="612">
        <f t="shared" si="207"/>
        <v>1</v>
      </c>
    </row>
    <row r="596" spans="1:10">
      <c r="A596" s="380"/>
      <c r="B596" s="332"/>
      <c r="C596" s="388" t="s">
        <v>2687</v>
      </c>
      <c r="D596" s="385" t="s">
        <v>2688</v>
      </c>
      <c r="E596" s="619">
        <v>0</v>
      </c>
      <c r="F596" s="619">
        <v>0</v>
      </c>
      <c r="G596" s="612">
        <v>1</v>
      </c>
      <c r="H596" s="612">
        <v>1</v>
      </c>
      <c r="I596" s="612">
        <f t="shared" si="206"/>
        <v>1</v>
      </c>
      <c r="J596" s="612">
        <f t="shared" si="207"/>
        <v>1</v>
      </c>
    </row>
    <row r="597" spans="1:10">
      <c r="A597" s="380"/>
      <c r="B597" s="332"/>
      <c r="C597" s="388" t="s">
        <v>6588</v>
      </c>
      <c r="D597" s="385" t="s">
        <v>6589</v>
      </c>
      <c r="E597" s="619">
        <v>0</v>
      </c>
      <c r="F597" s="619">
        <v>0</v>
      </c>
      <c r="G597" s="612">
        <v>1</v>
      </c>
      <c r="H597" s="612">
        <v>1</v>
      </c>
      <c r="I597" s="612">
        <f t="shared" ref="I597:I599" si="208">SUM(E597,G597)</f>
        <v>1</v>
      </c>
      <c r="J597" s="612">
        <f t="shared" ref="J597:J599" si="209">SUM(F597,H597)</f>
        <v>1</v>
      </c>
    </row>
    <row r="598" spans="1:10">
      <c r="A598" s="380"/>
      <c r="B598" s="332"/>
      <c r="C598" s="388" t="s">
        <v>6590</v>
      </c>
      <c r="D598" s="385" t="s">
        <v>6591</v>
      </c>
      <c r="E598" s="619">
        <v>0</v>
      </c>
      <c r="F598" s="619">
        <v>0</v>
      </c>
      <c r="G598" s="612">
        <v>1</v>
      </c>
      <c r="H598" s="612">
        <v>1</v>
      </c>
      <c r="I598" s="612">
        <f t="shared" si="208"/>
        <v>1</v>
      </c>
      <c r="J598" s="612">
        <f t="shared" si="209"/>
        <v>1</v>
      </c>
    </row>
    <row r="599" spans="1:10">
      <c r="A599" s="380"/>
      <c r="B599" s="332"/>
      <c r="C599" s="388" t="s">
        <v>6592</v>
      </c>
      <c r="D599" s="385" t="s">
        <v>6593</v>
      </c>
      <c r="E599" s="619">
        <v>0</v>
      </c>
      <c r="F599" s="619">
        <v>0</v>
      </c>
      <c r="G599" s="612">
        <v>1</v>
      </c>
      <c r="H599" s="612">
        <v>1</v>
      </c>
      <c r="I599" s="612">
        <f t="shared" si="208"/>
        <v>1</v>
      </c>
      <c r="J599" s="612">
        <f t="shared" si="209"/>
        <v>1</v>
      </c>
    </row>
    <row r="600" spans="1:10">
      <c r="A600" s="380"/>
      <c r="C600" s="388"/>
      <c r="D600" s="385"/>
      <c r="E600" s="619"/>
      <c r="F600" s="619"/>
      <c r="G600" s="612"/>
      <c r="H600" s="612"/>
      <c r="I600" s="612"/>
      <c r="J600" s="612"/>
    </row>
    <row r="601" spans="1:10">
      <c r="A601" s="380"/>
      <c r="C601" s="197"/>
      <c r="D601" s="198"/>
      <c r="E601" s="619"/>
      <c r="F601" s="619"/>
      <c r="G601" s="612"/>
      <c r="H601" s="612"/>
      <c r="I601" s="612"/>
      <c r="J601" s="612"/>
    </row>
    <row r="602" spans="1:10">
      <c r="A602" s="380"/>
      <c r="C602" s="197"/>
      <c r="D602" s="198"/>
      <c r="E602" s="619"/>
      <c r="F602" s="619"/>
      <c r="G602" s="612"/>
      <c r="H602" s="612"/>
      <c r="I602" s="612"/>
      <c r="J602" s="612"/>
    </row>
    <row r="603" spans="1:10">
      <c r="A603" s="380" t="s">
        <v>2689</v>
      </c>
      <c r="C603" s="197"/>
      <c r="D603" s="198"/>
      <c r="E603" s="619"/>
      <c r="F603" s="619"/>
      <c r="G603" s="612"/>
      <c r="H603" s="612"/>
      <c r="I603" s="612"/>
      <c r="J603" s="612"/>
    </row>
    <row r="604" spans="1:10">
      <c r="A604" s="380"/>
      <c r="B604" s="332"/>
      <c r="C604" s="388" t="s">
        <v>2692</v>
      </c>
      <c r="D604" s="385" t="s">
        <v>2693</v>
      </c>
      <c r="E604" s="619">
        <v>0</v>
      </c>
      <c r="F604" s="619">
        <v>0</v>
      </c>
      <c r="G604" s="612">
        <v>29</v>
      </c>
      <c r="H604" s="612">
        <v>29</v>
      </c>
      <c r="I604" s="612">
        <f t="shared" si="206"/>
        <v>29</v>
      </c>
      <c r="J604" s="612">
        <f t="shared" si="207"/>
        <v>29</v>
      </c>
    </row>
    <row r="605" spans="1:10">
      <c r="A605" s="380"/>
      <c r="B605" s="332"/>
      <c r="C605" s="382" t="s">
        <v>2694</v>
      </c>
      <c r="D605" s="383" t="s">
        <v>2695</v>
      </c>
      <c r="E605" s="619">
        <v>0</v>
      </c>
      <c r="F605" s="619">
        <v>0</v>
      </c>
      <c r="G605" s="612">
        <v>11</v>
      </c>
      <c r="H605" s="612">
        <v>11</v>
      </c>
      <c r="I605" s="612">
        <f t="shared" si="206"/>
        <v>11</v>
      </c>
      <c r="J605" s="612">
        <f t="shared" si="207"/>
        <v>11</v>
      </c>
    </row>
    <row r="606" spans="1:10">
      <c r="A606" s="380"/>
      <c r="B606" s="332"/>
      <c r="C606" s="388" t="s">
        <v>2696</v>
      </c>
      <c r="D606" s="385" t="s">
        <v>2697</v>
      </c>
      <c r="E606" s="619">
        <v>0</v>
      </c>
      <c r="F606" s="619">
        <v>0</v>
      </c>
      <c r="G606" s="612">
        <v>2</v>
      </c>
      <c r="H606" s="612">
        <v>2</v>
      </c>
      <c r="I606" s="612">
        <f t="shared" si="206"/>
        <v>2</v>
      </c>
      <c r="J606" s="612">
        <f t="shared" si="207"/>
        <v>2</v>
      </c>
    </row>
    <row r="607" spans="1:10">
      <c r="A607" s="380"/>
      <c r="B607" s="332"/>
      <c r="C607" s="382" t="s">
        <v>2698</v>
      </c>
      <c r="D607" s="383" t="s">
        <v>2699</v>
      </c>
      <c r="E607" s="619">
        <v>0</v>
      </c>
      <c r="F607" s="619">
        <v>0</v>
      </c>
      <c r="G607" s="612">
        <v>9</v>
      </c>
      <c r="H607" s="612">
        <v>9</v>
      </c>
      <c r="I607" s="612">
        <f t="shared" si="206"/>
        <v>9</v>
      </c>
      <c r="J607" s="612">
        <f t="shared" si="207"/>
        <v>9</v>
      </c>
    </row>
    <row r="608" spans="1:10">
      <c r="A608" s="380"/>
      <c r="B608" s="332"/>
      <c r="C608" s="382" t="s">
        <v>2700</v>
      </c>
      <c r="D608" s="383" t="s">
        <v>2701</v>
      </c>
      <c r="E608" s="619">
        <v>0</v>
      </c>
      <c r="F608" s="619">
        <v>0</v>
      </c>
      <c r="G608" s="612">
        <v>1</v>
      </c>
      <c r="H608" s="612">
        <v>1</v>
      </c>
      <c r="I608" s="612">
        <f t="shared" si="206"/>
        <v>1</v>
      </c>
      <c r="J608" s="612">
        <f t="shared" si="207"/>
        <v>1</v>
      </c>
    </row>
    <row r="609" spans="1:10">
      <c r="A609" s="380"/>
      <c r="B609" s="332"/>
      <c r="C609" s="382" t="s">
        <v>2702</v>
      </c>
      <c r="D609" s="383" t="s">
        <v>2703</v>
      </c>
      <c r="E609" s="619">
        <v>0</v>
      </c>
      <c r="F609" s="619">
        <v>0</v>
      </c>
      <c r="G609" s="612">
        <v>9</v>
      </c>
      <c r="H609" s="612">
        <v>9</v>
      </c>
      <c r="I609" s="612">
        <f t="shared" si="206"/>
        <v>9</v>
      </c>
      <c r="J609" s="612">
        <f t="shared" si="207"/>
        <v>9</v>
      </c>
    </row>
    <row r="610" spans="1:10">
      <c r="A610" s="380"/>
      <c r="B610" s="332"/>
      <c r="C610" s="382" t="s">
        <v>2704</v>
      </c>
      <c r="D610" s="383" t="s">
        <v>2705</v>
      </c>
      <c r="E610" s="619">
        <v>0</v>
      </c>
      <c r="F610" s="619">
        <v>0</v>
      </c>
      <c r="G610" s="612">
        <v>10</v>
      </c>
      <c r="H610" s="612">
        <v>10</v>
      </c>
      <c r="I610" s="612">
        <f t="shared" si="206"/>
        <v>10</v>
      </c>
      <c r="J610" s="612">
        <f t="shared" si="207"/>
        <v>10</v>
      </c>
    </row>
    <row r="611" spans="1:10">
      <c r="A611" s="380"/>
      <c r="B611" s="332"/>
      <c r="C611" s="388" t="s">
        <v>2706</v>
      </c>
      <c r="D611" s="385" t="s">
        <v>2707</v>
      </c>
      <c r="E611" s="619">
        <v>0</v>
      </c>
      <c r="F611" s="619">
        <v>0</v>
      </c>
      <c r="G611" s="612">
        <v>1</v>
      </c>
      <c r="H611" s="612">
        <v>1</v>
      </c>
      <c r="I611" s="612">
        <f t="shared" si="206"/>
        <v>1</v>
      </c>
      <c r="J611" s="612">
        <f t="shared" si="207"/>
        <v>1</v>
      </c>
    </row>
    <row r="612" spans="1:10">
      <c r="A612" s="380"/>
      <c r="B612" s="332"/>
      <c r="C612" s="386" t="s">
        <v>2708</v>
      </c>
      <c r="D612" s="383" t="s">
        <v>2709</v>
      </c>
      <c r="E612" s="619">
        <v>0</v>
      </c>
      <c r="F612" s="619">
        <v>0</v>
      </c>
      <c r="G612" s="612">
        <v>9</v>
      </c>
      <c r="H612" s="612">
        <v>9</v>
      </c>
      <c r="I612" s="612">
        <f t="shared" si="206"/>
        <v>9</v>
      </c>
      <c r="J612" s="612">
        <f t="shared" si="207"/>
        <v>9</v>
      </c>
    </row>
    <row r="613" spans="1:10">
      <c r="A613" s="380"/>
      <c r="B613" s="332"/>
      <c r="C613" s="386" t="s">
        <v>2710</v>
      </c>
      <c r="D613" s="383" t="s">
        <v>2711</v>
      </c>
      <c r="E613" s="619">
        <v>0</v>
      </c>
      <c r="F613" s="619">
        <v>0</v>
      </c>
      <c r="G613" s="612">
        <v>10</v>
      </c>
      <c r="H613" s="612">
        <v>10</v>
      </c>
      <c r="I613" s="612">
        <f t="shared" si="206"/>
        <v>10</v>
      </c>
      <c r="J613" s="612">
        <f t="shared" si="207"/>
        <v>10</v>
      </c>
    </row>
    <row r="614" spans="1:10">
      <c r="A614" s="380"/>
      <c r="B614" s="332"/>
      <c r="C614" s="954" t="s">
        <v>2712</v>
      </c>
      <c r="D614" s="385" t="s">
        <v>2713</v>
      </c>
      <c r="E614" s="619">
        <v>0</v>
      </c>
      <c r="F614" s="619">
        <v>0</v>
      </c>
      <c r="G614" s="612">
        <v>1</v>
      </c>
      <c r="H614" s="612">
        <v>1</v>
      </c>
      <c r="I614" s="612">
        <f t="shared" si="206"/>
        <v>1</v>
      </c>
      <c r="J614" s="612">
        <f t="shared" si="207"/>
        <v>1</v>
      </c>
    </row>
    <row r="615" spans="1:10">
      <c r="A615" s="380"/>
      <c r="B615" s="332"/>
      <c r="C615" s="386" t="s">
        <v>2714</v>
      </c>
      <c r="D615" s="383" t="s">
        <v>2715</v>
      </c>
      <c r="E615" s="619">
        <v>0</v>
      </c>
      <c r="F615" s="619">
        <v>0</v>
      </c>
      <c r="G615" s="612">
        <v>13</v>
      </c>
      <c r="H615" s="612">
        <v>13</v>
      </c>
      <c r="I615" s="612">
        <f t="shared" ref="I615:I660" si="210">SUM(E615,G615)</f>
        <v>13</v>
      </c>
      <c r="J615" s="612">
        <f t="shared" ref="J615:J660" si="211">SUM(F615,H615)</f>
        <v>13</v>
      </c>
    </row>
    <row r="616" spans="1:10">
      <c r="A616" s="380"/>
      <c r="B616" s="332"/>
      <c r="C616" s="388" t="s">
        <v>2716</v>
      </c>
      <c r="D616" s="385" t="s">
        <v>2717</v>
      </c>
      <c r="E616" s="619">
        <v>0</v>
      </c>
      <c r="F616" s="619">
        <v>0</v>
      </c>
      <c r="G616" s="612">
        <v>1</v>
      </c>
      <c r="H616" s="612">
        <v>1</v>
      </c>
      <c r="I616" s="612">
        <f t="shared" si="210"/>
        <v>1</v>
      </c>
      <c r="J616" s="612">
        <f t="shared" si="211"/>
        <v>1</v>
      </c>
    </row>
    <row r="617" spans="1:10" ht="23.4">
      <c r="A617" s="380"/>
      <c r="B617" s="332"/>
      <c r="C617" s="386" t="s">
        <v>2718</v>
      </c>
      <c r="D617" s="383" t="s">
        <v>2719</v>
      </c>
      <c r="E617" s="619">
        <v>0</v>
      </c>
      <c r="F617" s="619">
        <v>0</v>
      </c>
      <c r="G617" s="612">
        <v>19</v>
      </c>
      <c r="H617" s="612">
        <v>19</v>
      </c>
      <c r="I617" s="612">
        <f t="shared" si="210"/>
        <v>19</v>
      </c>
      <c r="J617" s="612">
        <f t="shared" si="211"/>
        <v>19</v>
      </c>
    </row>
    <row r="618" spans="1:10" ht="23.4">
      <c r="A618" s="380"/>
      <c r="B618" s="332"/>
      <c r="C618" s="386" t="s">
        <v>2720</v>
      </c>
      <c r="D618" s="383" t="s">
        <v>2721</v>
      </c>
      <c r="E618" s="619">
        <v>0</v>
      </c>
      <c r="F618" s="619">
        <v>0</v>
      </c>
      <c r="G618" s="612">
        <v>2946</v>
      </c>
      <c r="H618" s="612">
        <v>2000</v>
      </c>
      <c r="I618" s="612">
        <f t="shared" si="210"/>
        <v>2946</v>
      </c>
      <c r="J618" s="612">
        <f t="shared" si="211"/>
        <v>2000</v>
      </c>
    </row>
    <row r="619" spans="1:10" ht="23.4">
      <c r="A619" s="380"/>
      <c r="B619" s="332"/>
      <c r="C619" s="954" t="s">
        <v>2722</v>
      </c>
      <c r="D619" s="385" t="s">
        <v>2723</v>
      </c>
      <c r="E619" s="619">
        <v>0</v>
      </c>
      <c r="F619" s="619">
        <v>0</v>
      </c>
      <c r="G619" s="612">
        <v>4</v>
      </c>
      <c r="H619" s="612">
        <v>4</v>
      </c>
      <c r="I619" s="612">
        <f t="shared" si="210"/>
        <v>4</v>
      </c>
      <c r="J619" s="612">
        <f t="shared" si="211"/>
        <v>4</v>
      </c>
    </row>
    <row r="620" spans="1:10">
      <c r="A620" s="380"/>
      <c r="B620" s="332"/>
      <c r="C620" s="954" t="s">
        <v>2724</v>
      </c>
      <c r="D620" s="385" t="s">
        <v>2725</v>
      </c>
      <c r="E620" s="619">
        <v>0</v>
      </c>
      <c r="F620" s="619">
        <v>0</v>
      </c>
      <c r="G620" s="612">
        <v>14</v>
      </c>
      <c r="H620" s="612">
        <v>14</v>
      </c>
      <c r="I620" s="612">
        <f t="shared" si="210"/>
        <v>14</v>
      </c>
      <c r="J620" s="612">
        <f t="shared" si="211"/>
        <v>14</v>
      </c>
    </row>
    <row r="621" spans="1:10">
      <c r="A621" s="380"/>
      <c r="B621" s="332"/>
      <c r="C621" s="388" t="s">
        <v>2726</v>
      </c>
      <c r="D621" s="385" t="s">
        <v>2727</v>
      </c>
      <c r="E621" s="619">
        <v>0</v>
      </c>
      <c r="F621" s="619">
        <v>0</v>
      </c>
      <c r="G621" s="612">
        <v>1</v>
      </c>
      <c r="H621" s="612">
        <v>1</v>
      </c>
      <c r="I621" s="612">
        <f t="shared" si="210"/>
        <v>1</v>
      </c>
      <c r="J621" s="612">
        <f t="shared" si="211"/>
        <v>1</v>
      </c>
    </row>
    <row r="622" spans="1:10">
      <c r="A622" s="380"/>
      <c r="B622" s="332"/>
      <c r="C622" s="382" t="s">
        <v>2728</v>
      </c>
      <c r="D622" s="383" t="s">
        <v>2729</v>
      </c>
      <c r="E622" s="619">
        <v>0</v>
      </c>
      <c r="F622" s="619">
        <v>0</v>
      </c>
      <c r="G622" s="612">
        <v>18</v>
      </c>
      <c r="H622" s="612">
        <v>18</v>
      </c>
      <c r="I622" s="612">
        <f t="shared" si="210"/>
        <v>18</v>
      </c>
      <c r="J622" s="612">
        <f t="shared" si="211"/>
        <v>18</v>
      </c>
    </row>
    <row r="623" spans="1:10">
      <c r="A623" s="380"/>
      <c r="B623" s="332"/>
      <c r="C623" s="388" t="s">
        <v>2730</v>
      </c>
      <c r="D623" s="385" t="s">
        <v>2731</v>
      </c>
      <c r="E623" s="619">
        <v>0</v>
      </c>
      <c r="F623" s="619">
        <v>0</v>
      </c>
      <c r="G623" s="612">
        <v>1</v>
      </c>
      <c r="H623" s="612">
        <v>1</v>
      </c>
      <c r="I623" s="612">
        <f t="shared" si="210"/>
        <v>1</v>
      </c>
      <c r="J623" s="612">
        <f t="shared" si="211"/>
        <v>1</v>
      </c>
    </row>
    <row r="624" spans="1:10">
      <c r="A624" s="380"/>
      <c r="B624" s="332"/>
      <c r="C624" s="388" t="s">
        <v>2732</v>
      </c>
      <c r="D624" s="385" t="s">
        <v>2733</v>
      </c>
      <c r="E624" s="619">
        <v>0</v>
      </c>
      <c r="F624" s="619">
        <v>0</v>
      </c>
      <c r="G624" s="612">
        <v>4</v>
      </c>
      <c r="H624" s="612">
        <v>4</v>
      </c>
      <c r="I624" s="612">
        <f t="shared" si="210"/>
        <v>4</v>
      </c>
      <c r="J624" s="612">
        <f t="shared" si="211"/>
        <v>4</v>
      </c>
    </row>
    <row r="625" spans="1:10">
      <c r="A625" s="380"/>
      <c r="B625" s="332"/>
      <c r="C625" s="388" t="s">
        <v>2734</v>
      </c>
      <c r="D625" s="385" t="s">
        <v>2735</v>
      </c>
      <c r="E625" s="619">
        <v>0</v>
      </c>
      <c r="F625" s="619">
        <v>0</v>
      </c>
      <c r="G625" s="612">
        <v>1</v>
      </c>
      <c r="H625" s="612">
        <v>1</v>
      </c>
      <c r="I625" s="612">
        <f t="shared" si="210"/>
        <v>1</v>
      </c>
      <c r="J625" s="612">
        <f t="shared" si="211"/>
        <v>1</v>
      </c>
    </row>
    <row r="626" spans="1:10">
      <c r="A626" s="380"/>
      <c r="B626" s="332"/>
      <c r="C626" s="382" t="s">
        <v>2736</v>
      </c>
      <c r="D626" s="383" t="s">
        <v>2737</v>
      </c>
      <c r="E626" s="619">
        <v>0</v>
      </c>
      <c r="F626" s="619">
        <v>0</v>
      </c>
      <c r="G626" s="612">
        <v>11</v>
      </c>
      <c r="H626" s="612">
        <v>11</v>
      </c>
      <c r="I626" s="612">
        <f t="shared" si="210"/>
        <v>11</v>
      </c>
      <c r="J626" s="612">
        <f t="shared" si="211"/>
        <v>11</v>
      </c>
    </row>
    <row r="627" spans="1:10">
      <c r="A627" s="380"/>
      <c r="B627" s="332"/>
      <c r="C627" s="388" t="s">
        <v>2738</v>
      </c>
      <c r="D627" s="385" t="s">
        <v>2739</v>
      </c>
      <c r="E627" s="619">
        <v>0</v>
      </c>
      <c r="F627" s="619">
        <v>0</v>
      </c>
      <c r="G627" s="612">
        <v>1</v>
      </c>
      <c r="H627" s="612">
        <v>1</v>
      </c>
      <c r="I627" s="612">
        <f t="shared" si="210"/>
        <v>1</v>
      </c>
      <c r="J627" s="612">
        <f t="shared" si="211"/>
        <v>1</v>
      </c>
    </row>
    <row r="628" spans="1:10">
      <c r="A628" s="380"/>
      <c r="B628" s="332"/>
      <c r="C628" s="382" t="s">
        <v>2740</v>
      </c>
      <c r="D628" s="383" t="s">
        <v>2741</v>
      </c>
      <c r="E628" s="619">
        <v>0</v>
      </c>
      <c r="F628" s="619">
        <v>0</v>
      </c>
      <c r="G628" s="612">
        <v>63</v>
      </c>
      <c r="H628" s="612">
        <v>63</v>
      </c>
      <c r="I628" s="612">
        <f t="shared" si="210"/>
        <v>63</v>
      </c>
      <c r="J628" s="612">
        <f t="shared" si="211"/>
        <v>63</v>
      </c>
    </row>
    <row r="629" spans="1:10">
      <c r="A629" s="380"/>
      <c r="B629" s="332"/>
      <c r="C629" s="382" t="s">
        <v>2742</v>
      </c>
      <c r="D629" s="383" t="s">
        <v>2743</v>
      </c>
      <c r="E629" s="619">
        <v>0</v>
      </c>
      <c r="F629" s="619">
        <v>0</v>
      </c>
      <c r="G629" s="612">
        <v>24</v>
      </c>
      <c r="H629" s="612">
        <v>24</v>
      </c>
      <c r="I629" s="612">
        <f t="shared" si="210"/>
        <v>24</v>
      </c>
      <c r="J629" s="612">
        <f t="shared" si="211"/>
        <v>24</v>
      </c>
    </row>
    <row r="630" spans="1:10">
      <c r="A630" s="380"/>
      <c r="B630" s="332"/>
      <c r="C630" s="382" t="s">
        <v>2744</v>
      </c>
      <c r="D630" s="383" t="s">
        <v>2745</v>
      </c>
      <c r="E630" s="619">
        <v>0</v>
      </c>
      <c r="F630" s="619">
        <v>0</v>
      </c>
      <c r="G630" s="612">
        <v>5</v>
      </c>
      <c r="H630" s="612">
        <v>5</v>
      </c>
      <c r="I630" s="612">
        <f t="shared" si="210"/>
        <v>5</v>
      </c>
      <c r="J630" s="612">
        <f t="shared" si="211"/>
        <v>5</v>
      </c>
    </row>
    <row r="631" spans="1:10">
      <c r="A631" s="380"/>
      <c r="B631" s="332"/>
      <c r="C631" s="388" t="s">
        <v>2746</v>
      </c>
      <c r="D631" s="385" t="s">
        <v>2747</v>
      </c>
      <c r="E631" s="619">
        <v>0</v>
      </c>
      <c r="F631" s="619">
        <v>0</v>
      </c>
      <c r="G631" s="612">
        <v>1</v>
      </c>
      <c r="H631" s="612">
        <v>1</v>
      </c>
      <c r="I631" s="612">
        <f t="shared" si="210"/>
        <v>1</v>
      </c>
      <c r="J631" s="612">
        <f t="shared" si="211"/>
        <v>1</v>
      </c>
    </row>
    <row r="632" spans="1:10">
      <c r="A632" s="380"/>
      <c r="B632" s="332"/>
      <c r="C632" s="382" t="s">
        <v>2748</v>
      </c>
      <c r="D632" s="383" t="s">
        <v>2749</v>
      </c>
      <c r="E632" s="619">
        <v>0</v>
      </c>
      <c r="F632" s="619">
        <v>0</v>
      </c>
      <c r="G632" s="612">
        <v>59</v>
      </c>
      <c r="H632" s="612">
        <v>59</v>
      </c>
      <c r="I632" s="612">
        <f t="shared" si="210"/>
        <v>59</v>
      </c>
      <c r="J632" s="612">
        <f t="shared" si="211"/>
        <v>59</v>
      </c>
    </row>
    <row r="633" spans="1:10">
      <c r="A633" s="380"/>
      <c r="B633" s="332"/>
      <c r="C633" s="382" t="s">
        <v>2750</v>
      </c>
      <c r="D633" s="383" t="s">
        <v>2751</v>
      </c>
      <c r="E633" s="619">
        <v>0</v>
      </c>
      <c r="F633" s="619">
        <v>0</v>
      </c>
      <c r="G633" s="612">
        <v>21</v>
      </c>
      <c r="H633" s="612">
        <v>21</v>
      </c>
      <c r="I633" s="612">
        <f t="shared" si="210"/>
        <v>21</v>
      </c>
      <c r="J633" s="612">
        <f t="shared" si="211"/>
        <v>21</v>
      </c>
    </row>
    <row r="634" spans="1:10">
      <c r="A634" s="380"/>
      <c r="B634" s="332"/>
      <c r="C634" s="382" t="s">
        <v>2752</v>
      </c>
      <c r="D634" s="383" t="s">
        <v>2753</v>
      </c>
      <c r="E634" s="619">
        <v>0</v>
      </c>
      <c r="F634" s="619">
        <v>0</v>
      </c>
      <c r="G634" s="612">
        <v>1</v>
      </c>
      <c r="H634" s="612">
        <v>1</v>
      </c>
      <c r="I634" s="612">
        <f t="shared" si="210"/>
        <v>1</v>
      </c>
      <c r="J634" s="612">
        <f t="shared" si="211"/>
        <v>1</v>
      </c>
    </row>
    <row r="635" spans="1:10">
      <c r="A635" s="380"/>
      <c r="B635" s="332"/>
      <c r="C635" s="382" t="s">
        <v>2754</v>
      </c>
      <c r="D635" s="383" t="s">
        <v>2755</v>
      </c>
      <c r="E635" s="619">
        <v>0</v>
      </c>
      <c r="F635" s="619">
        <v>0</v>
      </c>
      <c r="G635" s="612">
        <v>3</v>
      </c>
      <c r="H635" s="612">
        <v>3</v>
      </c>
      <c r="I635" s="612">
        <f t="shared" si="210"/>
        <v>3</v>
      </c>
      <c r="J635" s="612">
        <f t="shared" si="211"/>
        <v>3</v>
      </c>
    </row>
    <row r="636" spans="1:10">
      <c r="A636" s="380"/>
      <c r="B636" s="332"/>
      <c r="C636" s="382" t="s">
        <v>2756</v>
      </c>
      <c r="D636" s="383" t="s">
        <v>2757</v>
      </c>
      <c r="E636" s="619">
        <v>0</v>
      </c>
      <c r="F636" s="619">
        <v>0</v>
      </c>
      <c r="G636" s="612">
        <v>6</v>
      </c>
      <c r="H636" s="612">
        <v>6</v>
      </c>
      <c r="I636" s="612">
        <f t="shared" si="210"/>
        <v>6</v>
      </c>
      <c r="J636" s="612">
        <f t="shared" si="211"/>
        <v>6</v>
      </c>
    </row>
    <row r="637" spans="1:10">
      <c r="A637" s="380"/>
      <c r="B637" s="332"/>
      <c r="C637" s="388" t="s">
        <v>2758</v>
      </c>
      <c r="D637" s="385" t="s">
        <v>2759</v>
      </c>
      <c r="E637" s="619">
        <v>0</v>
      </c>
      <c r="F637" s="619">
        <v>0</v>
      </c>
      <c r="G637" s="612">
        <v>49</v>
      </c>
      <c r="H637" s="612">
        <v>49</v>
      </c>
      <c r="I637" s="612">
        <f t="shared" si="210"/>
        <v>49</v>
      </c>
      <c r="J637" s="612">
        <f t="shared" si="211"/>
        <v>49</v>
      </c>
    </row>
    <row r="638" spans="1:10">
      <c r="A638" s="380"/>
      <c r="B638" s="332"/>
      <c r="C638" s="382" t="s">
        <v>2760</v>
      </c>
      <c r="D638" s="383" t="s">
        <v>2761</v>
      </c>
      <c r="E638" s="619">
        <v>0</v>
      </c>
      <c r="F638" s="619">
        <v>0</v>
      </c>
      <c r="G638" s="612">
        <v>9</v>
      </c>
      <c r="H638" s="612">
        <v>9</v>
      </c>
      <c r="I638" s="612">
        <f t="shared" si="210"/>
        <v>9</v>
      </c>
      <c r="J638" s="612">
        <f t="shared" si="211"/>
        <v>9</v>
      </c>
    </row>
    <row r="639" spans="1:10">
      <c r="A639" s="380"/>
      <c r="B639" s="332"/>
      <c r="C639" s="382" t="s">
        <v>2762</v>
      </c>
      <c r="D639" s="383" t="s">
        <v>2763</v>
      </c>
      <c r="E639" s="619">
        <v>0</v>
      </c>
      <c r="F639" s="619">
        <v>0</v>
      </c>
      <c r="G639" s="612">
        <v>4</v>
      </c>
      <c r="H639" s="612">
        <v>4</v>
      </c>
      <c r="I639" s="612">
        <f t="shared" si="210"/>
        <v>4</v>
      </c>
      <c r="J639" s="612">
        <f t="shared" si="211"/>
        <v>4</v>
      </c>
    </row>
    <row r="640" spans="1:10">
      <c r="A640" s="380"/>
      <c r="B640" s="332"/>
      <c r="C640" s="388" t="s">
        <v>2764</v>
      </c>
      <c r="D640" s="385" t="s">
        <v>2765</v>
      </c>
      <c r="E640" s="619">
        <v>106</v>
      </c>
      <c r="F640" s="619">
        <v>106</v>
      </c>
      <c r="G640" s="612">
        <v>206</v>
      </c>
      <c r="H640" s="612">
        <v>206</v>
      </c>
      <c r="I640" s="612">
        <f t="shared" si="210"/>
        <v>312</v>
      </c>
      <c r="J640" s="612">
        <f t="shared" si="211"/>
        <v>312</v>
      </c>
    </row>
    <row r="641" spans="1:10">
      <c r="A641" s="380"/>
      <c r="B641" s="332"/>
      <c r="C641" s="388" t="s">
        <v>2766</v>
      </c>
      <c r="D641" s="385" t="s">
        <v>2767</v>
      </c>
      <c r="E641" s="619">
        <v>105</v>
      </c>
      <c r="F641" s="619">
        <v>105</v>
      </c>
      <c r="G641" s="612">
        <v>160</v>
      </c>
      <c r="H641" s="612">
        <v>160</v>
      </c>
      <c r="I641" s="612">
        <f t="shared" si="210"/>
        <v>265</v>
      </c>
      <c r="J641" s="612">
        <f t="shared" si="211"/>
        <v>265</v>
      </c>
    </row>
    <row r="642" spans="1:10">
      <c r="A642" s="380"/>
      <c r="B642" s="332"/>
      <c r="C642" s="382" t="s">
        <v>2768</v>
      </c>
      <c r="D642" s="383" t="s">
        <v>2769</v>
      </c>
      <c r="E642" s="619">
        <v>0</v>
      </c>
      <c r="F642" s="619">
        <v>0</v>
      </c>
      <c r="G642" s="612">
        <v>15</v>
      </c>
      <c r="H642" s="612">
        <v>15</v>
      </c>
      <c r="I642" s="612">
        <f t="shared" si="210"/>
        <v>15</v>
      </c>
      <c r="J642" s="612">
        <f t="shared" si="211"/>
        <v>15</v>
      </c>
    </row>
    <row r="643" spans="1:10">
      <c r="A643" s="380"/>
      <c r="B643" s="332"/>
      <c r="C643" s="382" t="s">
        <v>2770</v>
      </c>
      <c r="D643" s="383" t="s">
        <v>2771</v>
      </c>
      <c r="E643" s="619">
        <v>0</v>
      </c>
      <c r="F643" s="619">
        <v>0</v>
      </c>
      <c r="G643" s="612">
        <v>1</v>
      </c>
      <c r="H643" s="612">
        <v>1</v>
      </c>
      <c r="I643" s="612">
        <f t="shared" si="210"/>
        <v>1</v>
      </c>
      <c r="J643" s="612">
        <f t="shared" si="211"/>
        <v>1</v>
      </c>
    </row>
    <row r="644" spans="1:10">
      <c r="A644" s="380"/>
      <c r="B644" s="332"/>
      <c r="C644" s="388" t="s">
        <v>2772</v>
      </c>
      <c r="D644" s="385" t="s">
        <v>2773</v>
      </c>
      <c r="E644" s="619">
        <v>0</v>
      </c>
      <c r="F644" s="619">
        <v>0</v>
      </c>
      <c r="G644" s="612">
        <v>1</v>
      </c>
      <c r="H644" s="612">
        <v>1</v>
      </c>
      <c r="I644" s="612">
        <f t="shared" si="210"/>
        <v>1</v>
      </c>
      <c r="J644" s="612">
        <f t="shared" si="211"/>
        <v>1</v>
      </c>
    </row>
    <row r="645" spans="1:10">
      <c r="A645" s="380"/>
      <c r="B645" s="332"/>
      <c r="C645" s="388" t="s">
        <v>2774</v>
      </c>
      <c r="D645" s="385" t="s">
        <v>2775</v>
      </c>
      <c r="E645" s="619">
        <v>0</v>
      </c>
      <c r="F645" s="619">
        <v>0</v>
      </c>
      <c r="G645" s="612">
        <v>1</v>
      </c>
      <c r="H645" s="612">
        <v>1</v>
      </c>
      <c r="I645" s="612">
        <f t="shared" si="210"/>
        <v>1</v>
      </c>
      <c r="J645" s="612">
        <f t="shared" si="211"/>
        <v>1</v>
      </c>
    </row>
    <row r="646" spans="1:10">
      <c r="A646" s="380"/>
      <c r="B646" s="332"/>
      <c r="C646" s="382" t="s">
        <v>2776</v>
      </c>
      <c r="D646" s="383" t="s">
        <v>2777</v>
      </c>
      <c r="E646" s="619">
        <v>0</v>
      </c>
      <c r="F646" s="619">
        <v>0</v>
      </c>
      <c r="G646" s="612">
        <v>6</v>
      </c>
      <c r="H646" s="612">
        <v>6</v>
      </c>
      <c r="I646" s="612">
        <f t="shared" si="210"/>
        <v>6</v>
      </c>
      <c r="J646" s="612">
        <f t="shared" si="211"/>
        <v>6</v>
      </c>
    </row>
    <row r="647" spans="1:10">
      <c r="A647" s="380"/>
      <c r="B647" s="332"/>
      <c r="C647" s="388" t="s">
        <v>2778</v>
      </c>
      <c r="D647" s="385" t="s">
        <v>2779</v>
      </c>
      <c r="E647" s="619">
        <v>0</v>
      </c>
      <c r="F647" s="619">
        <v>0</v>
      </c>
      <c r="G647" s="612">
        <v>1</v>
      </c>
      <c r="H647" s="612">
        <v>1</v>
      </c>
      <c r="I647" s="612">
        <f t="shared" si="210"/>
        <v>1</v>
      </c>
      <c r="J647" s="612">
        <f t="shared" si="211"/>
        <v>1</v>
      </c>
    </row>
    <row r="648" spans="1:10">
      <c r="A648" s="380"/>
      <c r="B648" s="332"/>
      <c r="C648" s="382" t="s">
        <v>2780</v>
      </c>
      <c r="D648" s="383" t="s">
        <v>2781</v>
      </c>
      <c r="E648" s="619">
        <v>0</v>
      </c>
      <c r="F648" s="619">
        <v>0</v>
      </c>
      <c r="G648" s="612">
        <v>1</v>
      </c>
      <c r="H648" s="612">
        <v>1</v>
      </c>
      <c r="I648" s="612">
        <f t="shared" si="210"/>
        <v>1</v>
      </c>
      <c r="J648" s="612">
        <f t="shared" si="211"/>
        <v>1</v>
      </c>
    </row>
    <row r="649" spans="1:10">
      <c r="A649" s="380"/>
      <c r="B649" s="332"/>
      <c r="C649" s="388" t="s">
        <v>2782</v>
      </c>
      <c r="D649" s="385" t="s">
        <v>2783</v>
      </c>
      <c r="E649" s="619">
        <v>0</v>
      </c>
      <c r="F649" s="619">
        <v>0</v>
      </c>
      <c r="G649" s="612">
        <v>2</v>
      </c>
      <c r="H649" s="612">
        <v>2</v>
      </c>
      <c r="I649" s="612">
        <f t="shared" si="210"/>
        <v>2</v>
      </c>
      <c r="J649" s="612">
        <f t="shared" si="211"/>
        <v>2</v>
      </c>
    </row>
    <row r="650" spans="1:10">
      <c r="A650" s="380"/>
      <c r="B650" s="332"/>
      <c r="C650" s="388" t="s">
        <v>2784</v>
      </c>
      <c r="D650" s="385" t="s">
        <v>2785</v>
      </c>
      <c r="E650" s="619">
        <v>0</v>
      </c>
      <c r="F650" s="619">
        <v>0</v>
      </c>
      <c r="G650" s="612">
        <v>1</v>
      </c>
      <c r="H650" s="612">
        <v>1</v>
      </c>
      <c r="I650" s="612">
        <f t="shared" si="210"/>
        <v>1</v>
      </c>
      <c r="J650" s="612">
        <f t="shared" si="211"/>
        <v>1</v>
      </c>
    </row>
    <row r="651" spans="1:10">
      <c r="A651" s="380"/>
      <c r="B651" s="332"/>
      <c r="C651" s="388" t="s">
        <v>2786</v>
      </c>
      <c r="D651" s="385" t="s">
        <v>2787</v>
      </c>
      <c r="E651" s="619">
        <v>0</v>
      </c>
      <c r="F651" s="619">
        <v>0</v>
      </c>
      <c r="G651" s="612">
        <v>9</v>
      </c>
      <c r="H651" s="612">
        <v>9</v>
      </c>
      <c r="I651" s="612">
        <f t="shared" si="210"/>
        <v>9</v>
      </c>
      <c r="J651" s="612">
        <f t="shared" si="211"/>
        <v>9</v>
      </c>
    </row>
    <row r="652" spans="1:10">
      <c r="A652" s="380"/>
      <c r="B652" s="332"/>
      <c r="C652" s="388" t="s">
        <v>2788</v>
      </c>
      <c r="D652" s="385" t="s">
        <v>2789</v>
      </c>
      <c r="E652" s="619">
        <v>0</v>
      </c>
      <c r="F652" s="619">
        <v>0</v>
      </c>
      <c r="G652" s="612">
        <v>3</v>
      </c>
      <c r="H652" s="612">
        <v>3</v>
      </c>
      <c r="I652" s="612">
        <f t="shared" si="210"/>
        <v>3</v>
      </c>
      <c r="J652" s="612">
        <f t="shared" si="211"/>
        <v>3</v>
      </c>
    </row>
    <row r="653" spans="1:10">
      <c r="A653" s="380"/>
      <c r="B653" s="332"/>
      <c r="C653" s="388" t="s">
        <v>2790</v>
      </c>
      <c r="D653" s="385" t="s">
        <v>2791</v>
      </c>
      <c r="E653" s="619">
        <v>0</v>
      </c>
      <c r="F653" s="619">
        <v>0</v>
      </c>
      <c r="G653" s="612">
        <v>3</v>
      </c>
      <c r="H653" s="612">
        <v>3</v>
      </c>
      <c r="I653" s="612">
        <f t="shared" si="210"/>
        <v>3</v>
      </c>
      <c r="J653" s="612">
        <f t="shared" si="211"/>
        <v>3</v>
      </c>
    </row>
    <row r="654" spans="1:10">
      <c r="A654" s="380"/>
      <c r="B654" s="332"/>
      <c r="C654" s="382" t="s">
        <v>2792</v>
      </c>
      <c r="D654" s="383" t="s">
        <v>2793</v>
      </c>
      <c r="E654" s="619">
        <v>0</v>
      </c>
      <c r="F654" s="619">
        <v>0</v>
      </c>
      <c r="G654" s="612">
        <v>179</v>
      </c>
      <c r="H654" s="612">
        <v>179</v>
      </c>
      <c r="I654" s="612">
        <f t="shared" si="210"/>
        <v>179</v>
      </c>
      <c r="J654" s="612">
        <f t="shared" si="211"/>
        <v>179</v>
      </c>
    </row>
    <row r="655" spans="1:10">
      <c r="A655" s="380"/>
      <c r="B655" s="332"/>
      <c r="C655" s="388" t="s">
        <v>2794</v>
      </c>
      <c r="D655" s="385" t="s">
        <v>2795</v>
      </c>
      <c r="E655" s="619">
        <v>0</v>
      </c>
      <c r="F655" s="619">
        <v>0</v>
      </c>
      <c r="G655" s="612">
        <v>42</v>
      </c>
      <c r="H655" s="612">
        <v>42</v>
      </c>
      <c r="I655" s="612">
        <f t="shared" si="210"/>
        <v>42</v>
      </c>
      <c r="J655" s="612">
        <f t="shared" si="211"/>
        <v>42</v>
      </c>
    </row>
    <row r="656" spans="1:10">
      <c r="A656" s="380"/>
      <c r="B656" s="332"/>
      <c r="C656" s="388" t="s">
        <v>2796</v>
      </c>
      <c r="D656" s="385" t="s">
        <v>2797</v>
      </c>
      <c r="E656" s="619">
        <v>0</v>
      </c>
      <c r="F656" s="619">
        <v>0</v>
      </c>
      <c r="G656" s="612">
        <v>2</v>
      </c>
      <c r="H656" s="612">
        <v>2</v>
      </c>
      <c r="I656" s="612">
        <f t="shared" si="210"/>
        <v>2</v>
      </c>
      <c r="J656" s="612">
        <f t="shared" si="211"/>
        <v>2</v>
      </c>
    </row>
    <row r="657" spans="1:10">
      <c r="A657" s="380"/>
      <c r="B657" s="332"/>
      <c r="C657" s="388" t="s">
        <v>2798</v>
      </c>
      <c r="D657" s="385" t="s">
        <v>2799</v>
      </c>
      <c r="E657" s="619">
        <v>0</v>
      </c>
      <c r="F657" s="619">
        <v>0</v>
      </c>
      <c r="G657" s="612">
        <v>1</v>
      </c>
      <c r="H657" s="612">
        <v>1</v>
      </c>
      <c r="I657" s="612">
        <f t="shared" si="210"/>
        <v>1</v>
      </c>
      <c r="J657" s="612">
        <f t="shared" si="211"/>
        <v>1</v>
      </c>
    </row>
    <row r="658" spans="1:10">
      <c r="A658" s="380"/>
      <c r="B658" s="332"/>
      <c r="C658" s="388" t="s">
        <v>2800</v>
      </c>
      <c r="D658" s="385" t="s">
        <v>2801</v>
      </c>
      <c r="E658" s="619">
        <v>0</v>
      </c>
      <c r="F658" s="619">
        <v>0</v>
      </c>
      <c r="G658" s="612">
        <v>3</v>
      </c>
      <c r="H658" s="612">
        <v>3</v>
      </c>
      <c r="I658" s="612">
        <f t="shared" si="210"/>
        <v>3</v>
      </c>
      <c r="J658" s="612">
        <f t="shared" si="211"/>
        <v>3</v>
      </c>
    </row>
    <row r="659" spans="1:10">
      <c r="A659" s="380"/>
      <c r="B659" s="332"/>
      <c r="C659" s="388" t="s">
        <v>2802</v>
      </c>
      <c r="D659" s="385" t="s">
        <v>2803</v>
      </c>
      <c r="E659" s="619">
        <v>0</v>
      </c>
      <c r="F659" s="619">
        <v>0</v>
      </c>
      <c r="G659" s="612">
        <v>1</v>
      </c>
      <c r="H659" s="612">
        <v>1</v>
      </c>
      <c r="I659" s="612">
        <f t="shared" si="210"/>
        <v>1</v>
      </c>
      <c r="J659" s="612">
        <f t="shared" si="211"/>
        <v>1</v>
      </c>
    </row>
    <row r="660" spans="1:10">
      <c r="A660" s="380"/>
      <c r="B660" s="332"/>
      <c r="C660" s="388" t="s">
        <v>2804</v>
      </c>
      <c r="D660" s="385" t="s">
        <v>2805</v>
      </c>
      <c r="E660" s="619">
        <v>0</v>
      </c>
      <c r="F660" s="619">
        <v>0</v>
      </c>
      <c r="G660" s="612">
        <v>2</v>
      </c>
      <c r="H660" s="612">
        <v>2</v>
      </c>
      <c r="I660" s="612">
        <f t="shared" si="210"/>
        <v>2</v>
      </c>
      <c r="J660" s="612">
        <f t="shared" si="211"/>
        <v>2</v>
      </c>
    </row>
    <row r="661" spans="1:10">
      <c r="A661" s="380"/>
      <c r="B661" s="332"/>
      <c r="C661" s="388" t="s">
        <v>2806</v>
      </c>
      <c r="D661" s="385" t="s">
        <v>2807</v>
      </c>
      <c r="E661" s="619">
        <v>0</v>
      </c>
      <c r="F661" s="619">
        <v>0</v>
      </c>
      <c r="G661" s="612">
        <v>3</v>
      </c>
      <c r="H661" s="612">
        <v>3</v>
      </c>
      <c r="I661" s="612">
        <f t="shared" ref="I661:I705" si="212">SUM(E661,G661)</f>
        <v>3</v>
      </c>
      <c r="J661" s="612">
        <f t="shared" ref="J661:J705" si="213">SUM(F661,H661)</f>
        <v>3</v>
      </c>
    </row>
    <row r="662" spans="1:10">
      <c r="A662" s="380"/>
      <c r="B662" s="332"/>
      <c r="C662" s="388" t="s">
        <v>2808</v>
      </c>
      <c r="D662" s="385" t="s">
        <v>2809</v>
      </c>
      <c r="E662" s="619">
        <v>0</v>
      </c>
      <c r="F662" s="619">
        <v>0</v>
      </c>
      <c r="G662" s="612">
        <v>2</v>
      </c>
      <c r="H662" s="612">
        <v>2</v>
      </c>
      <c r="I662" s="612">
        <f t="shared" si="212"/>
        <v>2</v>
      </c>
      <c r="J662" s="612">
        <f t="shared" si="213"/>
        <v>2</v>
      </c>
    </row>
    <row r="663" spans="1:10" ht="23.4">
      <c r="A663" s="380"/>
      <c r="B663" s="332"/>
      <c r="C663" s="388" t="s">
        <v>2810</v>
      </c>
      <c r="D663" s="385" t="s">
        <v>2811</v>
      </c>
      <c r="E663" s="619">
        <v>0</v>
      </c>
      <c r="F663" s="619">
        <v>0</v>
      </c>
      <c r="G663" s="612">
        <v>1</v>
      </c>
      <c r="H663" s="612">
        <v>1</v>
      </c>
      <c r="I663" s="612">
        <f t="shared" si="212"/>
        <v>1</v>
      </c>
      <c r="J663" s="612">
        <f t="shared" si="213"/>
        <v>1</v>
      </c>
    </row>
    <row r="664" spans="1:10">
      <c r="A664" s="380"/>
      <c r="B664" s="332"/>
      <c r="C664" s="388" t="s">
        <v>2812</v>
      </c>
      <c r="D664" s="385" t="s">
        <v>2813</v>
      </c>
      <c r="E664" s="619">
        <v>0</v>
      </c>
      <c r="F664" s="619">
        <v>0</v>
      </c>
      <c r="G664" s="612">
        <v>1</v>
      </c>
      <c r="H664" s="612">
        <v>1</v>
      </c>
      <c r="I664" s="612">
        <f t="shared" si="212"/>
        <v>1</v>
      </c>
      <c r="J664" s="612">
        <f t="shared" si="213"/>
        <v>1</v>
      </c>
    </row>
    <row r="665" spans="1:10">
      <c r="A665" s="380"/>
      <c r="B665" s="332"/>
      <c r="C665" s="388" t="s">
        <v>2814</v>
      </c>
      <c r="D665" s="385" t="s">
        <v>2815</v>
      </c>
      <c r="E665" s="619">
        <v>0</v>
      </c>
      <c r="F665" s="619">
        <v>0</v>
      </c>
      <c r="G665" s="612">
        <v>1</v>
      </c>
      <c r="H665" s="612">
        <v>1</v>
      </c>
      <c r="I665" s="612">
        <f t="shared" si="212"/>
        <v>1</v>
      </c>
      <c r="J665" s="612">
        <f t="shared" si="213"/>
        <v>1</v>
      </c>
    </row>
    <row r="666" spans="1:10">
      <c r="A666" s="380"/>
      <c r="B666" s="332"/>
      <c r="C666" s="388" t="s">
        <v>2816</v>
      </c>
      <c r="D666" s="385" t="s">
        <v>2817</v>
      </c>
      <c r="E666" s="619">
        <v>0</v>
      </c>
      <c r="F666" s="619">
        <v>0</v>
      </c>
      <c r="G666" s="612">
        <v>2</v>
      </c>
      <c r="H666" s="612">
        <v>2</v>
      </c>
      <c r="I666" s="612">
        <f t="shared" si="212"/>
        <v>2</v>
      </c>
      <c r="J666" s="612">
        <f t="shared" si="213"/>
        <v>2</v>
      </c>
    </row>
    <row r="667" spans="1:10">
      <c r="A667" s="380"/>
      <c r="B667" s="332"/>
      <c r="C667" s="388" t="s">
        <v>6594</v>
      </c>
      <c r="D667" s="385" t="s">
        <v>6595</v>
      </c>
      <c r="E667" s="619">
        <v>0</v>
      </c>
      <c r="F667" s="619">
        <v>0</v>
      </c>
      <c r="G667" s="612">
        <v>4</v>
      </c>
      <c r="H667" s="612">
        <v>4</v>
      </c>
      <c r="I667" s="612">
        <f t="shared" ref="I667:I669" si="214">SUM(E667,G667)</f>
        <v>4</v>
      </c>
      <c r="J667" s="612">
        <f t="shared" ref="J667:J669" si="215">SUM(F667,H667)</f>
        <v>4</v>
      </c>
    </row>
    <row r="668" spans="1:10">
      <c r="A668" s="380"/>
      <c r="B668" s="332"/>
      <c r="C668" s="388" t="s">
        <v>6596</v>
      </c>
      <c r="D668" s="385" t="s">
        <v>6597</v>
      </c>
      <c r="E668" s="619">
        <v>0</v>
      </c>
      <c r="F668" s="619">
        <v>0</v>
      </c>
      <c r="G668" s="612">
        <v>1</v>
      </c>
      <c r="H668" s="612">
        <v>1</v>
      </c>
      <c r="I668" s="612">
        <f t="shared" si="214"/>
        <v>1</v>
      </c>
      <c r="J668" s="612">
        <f t="shared" si="215"/>
        <v>1</v>
      </c>
    </row>
    <row r="669" spans="1:10">
      <c r="A669" s="380"/>
      <c r="B669" s="332"/>
      <c r="C669" s="388" t="s">
        <v>6598</v>
      </c>
      <c r="D669" s="385" t="s">
        <v>6599</v>
      </c>
      <c r="E669" s="619">
        <v>0</v>
      </c>
      <c r="F669" s="619">
        <v>0</v>
      </c>
      <c r="G669" s="612">
        <v>1</v>
      </c>
      <c r="H669" s="612">
        <v>1</v>
      </c>
      <c r="I669" s="612">
        <f t="shared" si="214"/>
        <v>1</v>
      </c>
      <c r="J669" s="612">
        <f t="shared" si="215"/>
        <v>1</v>
      </c>
    </row>
    <row r="670" spans="1:10">
      <c r="A670" s="380"/>
      <c r="B670" s="332"/>
      <c r="C670" s="388" t="s">
        <v>2533</v>
      </c>
      <c r="D670" s="385" t="s">
        <v>2534</v>
      </c>
      <c r="E670" s="619">
        <v>0</v>
      </c>
      <c r="F670" s="619">
        <v>0</v>
      </c>
      <c r="G670" s="612">
        <v>1</v>
      </c>
      <c r="H670" s="612">
        <v>1</v>
      </c>
      <c r="I670" s="612">
        <f t="shared" si="212"/>
        <v>1</v>
      </c>
      <c r="J670" s="612">
        <f t="shared" si="213"/>
        <v>1</v>
      </c>
    </row>
    <row r="671" spans="1:10">
      <c r="A671" s="380"/>
      <c r="C671" s="197"/>
      <c r="D671" s="198"/>
      <c r="E671" s="619"/>
      <c r="F671" s="619"/>
      <c r="G671" s="612"/>
      <c r="H671" s="612"/>
      <c r="I671" s="612"/>
      <c r="J671" s="612"/>
    </row>
    <row r="672" spans="1:10">
      <c r="A672" s="380" t="s">
        <v>2818</v>
      </c>
      <c r="C672" s="197"/>
      <c r="D672" s="198"/>
      <c r="E672" s="619"/>
      <c r="F672" s="619"/>
      <c r="G672" s="612"/>
      <c r="H672" s="612"/>
      <c r="I672" s="612"/>
      <c r="J672" s="612"/>
    </row>
    <row r="673" spans="1:10">
      <c r="A673" s="380"/>
      <c r="B673" s="332"/>
      <c r="C673" s="388" t="s">
        <v>1898</v>
      </c>
      <c r="D673" s="385" t="s">
        <v>1899</v>
      </c>
      <c r="E673" s="619">
        <v>0</v>
      </c>
      <c r="F673" s="619">
        <v>0</v>
      </c>
      <c r="G673" s="612">
        <v>1</v>
      </c>
      <c r="H673" s="612">
        <v>1</v>
      </c>
      <c r="I673" s="612">
        <f t="shared" si="212"/>
        <v>1</v>
      </c>
      <c r="J673" s="612">
        <f t="shared" si="213"/>
        <v>1</v>
      </c>
    </row>
    <row r="674" spans="1:10">
      <c r="A674" s="380"/>
      <c r="B674" s="332"/>
      <c r="C674" s="388" t="s">
        <v>1900</v>
      </c>
      <c r="D674" s="385" t="s">
        <v>1901</v>
      </c>
      <c r="E674" s="619">
        <v>0</v>
      </c>
      <c r="F674" s="619">
        <v>0</v>
      </c>
      <c r="G674" s="612">
        <v>103</v>
      </c>
      <c r="H674" s="612">
        <v>103</v>
      </c>
      <c r="I674" s="612">
        <f t="shared" si="212"/>
        <v>103</v>
      </c>
      <c r="J674" s="612">
        <f t="shared" si="213"/>
        <v>103</v>
      </c>
    </row>
    <row r="675" spans="1:10">
      <c r="A675" s="380"/>
      <c r="B675" s="332"/>
      <c r="C675" s="388" t="s">
        <v>1902</v>
      </c>
      <c r="D675" s="385" t="s">
        <v>1903</v>
      </c>
      <c r="E675" s="619">
        <v>0</v>
      </c>
      <c r="F675" s="619">
        <v>0</v>
      </c>
      <c r="G675" s="612">
        <v>2</v>
      </c>
      <c r="H675" s="612">
        <v>2</v>
      </c>
      <c r="I675" s="612">
        <f t="shared" si="212"/>
        <v>2</v>
      </c>
      <c r="J675" s="612">
        <f t="shared" si="213"/>
        <v>2</v>
      </c>
    </row>
    <row r="676" spans="1:10">
      <c r="A676" s="380"/>
      <c r="B676" s="332"/>
      <c r="C676" s="388" t="s">
        <v>1918</v>
      </c>
      <c r="D676" s="385" t="s">
        <v>1919</v>
      </c>
      <c r="E676" s="619">
        <v>0</v>
      </c>
      <c r="F676" s="619">
        <v>0</v>
      </c>
      <c r="G676" s="612">
        <v>4</v>
      </c>
      <c r="H676" s="612">
        <v>4</v>
      </c>
      <c r="I676" s="612">
        <f t="shared" si="212"/>
        <v>4</v>
      </c>
      <c r="J676" s="612">
        <f t="shared" si="213"/>
        <v>4</v>
      </c>
    </row>
    <row r="677" spans="1:10">
      <c r="A677" s="380"/>
      <c r="B677" s="332"/>
      <c r="C677" s="388" t="s">
        <v>2819</v>
      </c>
      <c r="D677" s="385" t="s">
        <v>2820</v>
      </c>
      <c r="E677" s="619">
        <v>0</v>
      </c>
      <c r="F677" s="619">
        <v>0</v>
      </c>
      <c r="G677" s="612">
        <v>3</v>
      </c>
      <c r="H677" s="612">
        <v>3</v>
      </c>
      <c r="I677" s="612">
        <f t="shared" si="212"/>
        <v>3</v>
      </c>
      <c r="J677" s="612">
        <f t="shared" si="213"/>
        <v>3</v>
      </c>
    </row>
    <row r="678" spans="1:10">
      <c r="A678" s="380"/>
      <c r="B678" s="332"/>
      <c r="C678" s="388" t="s">
        <v>2821</v>
      </c>
      <c r="D678" s="385" t="s">
        <v>2822</v>
      </c>
      <c r="E678" s="619">
        <v>0</v>
      </c>
      <c r="F678" s="619">
        <v>0</v>
      </c>
      <c r="G678" s="612">
        <v>1</v>
      </c>
      <c r="H678" s="612">
        <v>1</v>
      </c>
      <c r="I678" s="612">
        <f t="shared" si="212"/>
        <v>1</v>
      </c>
      <c r="J678" s="612">
        <f t="shared" si="213"/>
        <v>1</v>
      </c>
    </row>
    <row r="679" spans="1:10">
      <c r="A679" s="380"/>
      <c r="B679" s="332"/>
      <c r="C679" s="388" t="s">
        <v>2823</v>
      </c>
      <c r="D679" s="385" t="s">
        <v>2824</v>
      </c>
      <c r="E679" s="619">
        <v>0</v>
      </c>
      <c r="F679" s="619">
        <v>0</v>
      </c>
      <c r="G679" s="612">
        <v>5</v>
      </c>
      <c r="H679" s="612">
        <v>5</v>
      </c>
      <c r="I679" s="612">
        <f t="shared" si="212"/>
        <v>5</v>
      </c>
      <c r="J679" s="612">
        <f t="shared" si="213"/>
        <v>5</v>
      </c>
    </row>
    <row r="680" spans="1:10">
      <c r="A680" s="380"/>
      <c r="B680" s="332"/>
      <c r="C680" s="388" t="s">
        <v>2825</v>
      </c>
      <c r="D680" s="385" t="s">
        <v>2826</v>
      </c>
      <c r="E680" s="619">
        <v>2</v>
      </c>
      <c r="F680" s="619">
        <v>2</v>
      </c>
      <c r="G680" s="612">
        <v>3</v>
      </c>
      <c r="H680" s="612">
        <v>3</v>
      </c>
      <c r="I680" s="612">
        <f t="shared" si="212"/>
        <v>5</v>
      </c>
      <c r="J680" s="612">
        <f t="shared" si="213"/>
        <v>5</v>
      </c>
    </row>
    <row r="681" spans="1:10">
      <c r="A681" s="380"/>
      <c r="B681" s="332"/>
      <c r="C681" s="388" t="s">
        <v>2827</v>
      </c>
      <c r="D681" s="385" t="s">
        <v>2828</v>
      </c>
      <c r="E681" s="619">
        <v>0</v>
      </c>
      <c r="F681" s="619">
        <v>0</v>
      </c>
      <c r="G681" s="612">
        <v>1</v>
      </c>
      <c r="H681" s="612">
        <v>1</v>
      </c>
      <c r="I681" s="612">
        <f t="shared" si="212"/>
        <v>1</v>
      </c>
      <c r="J681" s="612">
        <f t="shared" si="213"/>
        <v>1</v>
      </c>
    </row>
    <row r="682" spans="1:10">
      <c r="A682" s="380"/>
      <c r="B682" s="332"/>
      <c r="C682" s="388" t="s">
        <v>2829</v>
      </c>
      <c r="D682" s="385" t="s">
        <v>2830</v>
      </c>
      <c r="E682" s="619">
        <v>0</v>
      </c>
      <c r="F682" s="619">
        <v>0</v>
      </c>
      <c r="G682" s="612">
        <v>1</v>
      </c>
      <c r="H682" s="612">
        <v>1</v>
      </c>
      <c r="I682" s="612">
        <f t="shared" si="212"/>
        <v>1</v>
      </c>
      <c r="J682" s="612">
        <f t="shared" si="213"/>
        <v>1</v>
      </c>
    </row>
    <row r="683" spans="1:10">
      <c r="A683" s="380"/>
      <c r="B683" s="332"/>
      <c r="C683" s="388" t="s">
        <v>2831</v>
      </c>
      <c r="D683" s="385" t="s">
        <v>2832</v>
      </c>
      <c r="E683" s="619">
        <v>0</v>
      </c>
      <c r="F683" s="619">
        <v>0</v>
      </c>
      <c r="G683" s="612">
        <v>19</v>
      </c>
      <c r="H683" s="612">
        <v>19</v>
      </c>
      <c r="I683" s="612">
        <f t="shared" si="212"/>
        <v>19</v>
      </c>
      <c r="J683" s="612">
        <f t="shared" si="213"/>
        <v>19</v>
      </c>
    </row>
    <row r="684" spans="1:10">
      <c r="A684" s="380"/>
      <c r="B684" s="332"/>
      <c r="C684" s="388" t="s">
        <v>2120</v>
      </c>
      <c r="D684" s="385" t="s">
        <v>2121</v>
      </c>
      <c r="E684" s="619">
        <v>0</v>
      </c>
      <c r="F684" s="619">
        <v>0</v>
      </c>
      <c r="G684" s="612">
        <v>11</v>
      </c>
      <c r="H684" s="612">
        <v>11</v>
      </c>
      <c r="I684" s="612">
        <f t="shared" si="212"/>
        <v>11</v>
      </c>
      <c r="J684" s="612">
        <f t="shared" si="213"/>
        <v>11</v>
      </c>
    </row>
    <row r="685" spans="1:10">
      <c r="A685" s="380"/>
      <c r="B685" s="332"/>
      <c r="C685" s="388" t="s">
        <v>2122</v>
      </c>
      <c r="D685" s="385" t="s">
        <v>2123</v>
      </c>
      <c r="E685" s="619">
        <v>0</v>
      </c>
      <c r="F685" s="619">
        <v>0</v>
      </c>
      <c r="G685" s="612">
        <v>9</v>
      </c>
      <c r="H685" s="612">
        <v>9</v>
      </c>
      <c r="I685" s="612">
        <f t="shared" si="212"/>
        <v>9</v>
      </c>
      <c r="J685" s="612">
        <f t="shared" si="213"/>
        <v>9</v>
      </c>
    </row>
    <row r="686" spans="1:10">
      <c r="A686" s="380"/>
      <c r="B686" s="332"/>
      <c r="C686" s="388" t="s">
        <v>2833</v>
      </c>
      <c r="D686" s="385" t="s">
        <v>2834</v>
      </c>
      <c r="E686" s="619">
        <v>0</v>
      </c>
      <c r="F686" s="619">
        <v>0</v>
      </c>
      <c r="G686" s="612">
        <v>1</v>
      </c>
      <c r="H686" s="612">
        <v>1</v>
      </c>
      <c r="I686" s="612">
        <f t="shared" si="212"/>
        <v>1</v>
      </c>
      <c r="J686" s="612">
        <f t="shared" si="213"/>
        <v>1</v>
      </c>
    </row>
    <row r="687" spans="1:10">
      <c r="A687" s="380"/>
      <c r="B687" s="332"/>
      <c r="C687" s="388" t="s">
        <v>2835</v>
      </c>
      <c r="D687" s="385" t="s">
        <v>2836</v>
      </c>
      <c r="E687" s="619">
        <v>0</v>
      </c>
      <c r="F687" s="619">
        <v>0</v>
      </c>
      <c r="G687" s="612">
        <v>15</v>
      </c>
      <c r="H687" s="612">
        <v>15</v>
      </c>
      <c r="I687" s="612">
        <f t="shared" si="212"/>
        <v>15</v>
      </c>
      <c r="J687" s="612">
        <f t="shared" si="213"/>
        <v>15</v>
      </c>
    </row>
    <row r="688" spans="1:10">
      <c r="A688" s="380"/>
      <c r="B688" s="332"/>
      <c r="C688" s="388" t="s">
        <v>2837</v>
      </c>
      <c r="D688" s="385" t="s">
        <v>2838</v>
      </c>
      <c r="E688" s="619">
        <v>0</v>
      </c>
      <c r="F688" s="619">
        <v>0</v>
      </c>
      <c r="G688" s="612">
        <v>5</v>
      </c>
      <c r="H688" s="612">
        <v>5</v>
      </c>
      <c r="I688" s="612">
        <f t="shared" si="212"/>
        <v>5</v>
      </c>
      <c r="J688" s="612">
        <f t="shared" si="213"/>
        <v>5</v>
      </c>
    </row>
    <row r="689" spans="1:10">
      <c r="A689" s="380"/>
      <c r="B689" s="332"/>
      <c r="C689" s="388" t="s">
        <v>2839</v>
      </c>
      <c r="D689" s="385" t="s">
        <v>2840</v>
      </c>
      <c r="E689" s="619">
        <v>0</v>
      </c>
      <c r="F689" s="619">
        <v>0</v>
      </c>
      <c r="G689" s="612">
        <v>1</v>
      </c>
      <c r="H689" s="612">
        <v>1</v>
      </c>
      <c r="I689" s="612">
        <f t="shared" si="212"/>
        <v>1</v>
      </c>
      <c r="J689" s="612">
        <f t="shared" si="213"/>
        <v>1</v>
      </c>
    </row>
    <row r="690" spans="1:10">
      <c r="A690" s="380"/>
      <c r="B690" s="332"/>
      <c r="C690" s="388" t="s">
        <v>2841</v>
      </c>
      <c r="D690" s="385" t="s">
        <v>2842</v>
      </c>
      <c r="E690" s="619">
        <v>0</v>
      </c>
      <c r="F690" s="619">
        <v>0</v>
      </c>
      <c r="G690" s="612">
        <v>3</v>
      </c>
      <c r="H690" s="612">
        <v>3</v>
      </c>
      <c r="I690" s="612">
        <f t="shared" si="212"/>
        <v>3</v>
      </c>
      <c r="J690" s="612">
        <f t="shared" si="213"/>
        <v>3</v>
      </c>
    </row>
    <row r="691" spans="1:10">
      <c r="A691" s="380"/>
      <c r="B691" s="332"/>
      <c r="C691" s="388" t="s">
        <v>2843</v>
      </c>
      <c r="D691" s="385" t="s">
        <v>2844</v>
      </c>
      <c r="E691" s="619">
        <v>0</v>
      </c>
      <c r="F691" s="619">
        <v>0</v>
      </c>
      <c r="G691" s="612">
        <v>6</v>
      </c>
      <c r="H691" s="612">
        <v>6</v>
      </c>
      <c r="I691" s="612">
        <f t="shared" si="212"/>
        <v>6</v>
      </c>
      <c r="J691" s="612">
        <f t="shared" si="213"/>
        <v>6</v>
      </c>
    </row>
    <row r="692" spans="1:10">
      <c r="A692" s="380"/>
      <c r="B692" s="332"/>
      <c r="C692" s="388" t="s">
        <v>2845</v>
      </c>
      <c r="D692" s="385" t="s">
        <v>2846</v>
      </c>
      <c r="E692" s="619">
        <v>0</v>
      </c>
      <c r="F692" s="619">
        <v>0</v>
      </c>
      <c r="G692" s="612">
        <v>33</v>
      </c>
      <c r="H692" s="612">
        <v>33</v>
      </c>
      <c r="I692" s="612">
        <f t="shared" si="212"/>
        <v>33</v>
      </c>
      <c r="J692" s="612">
        <f t="shared" si="213"/>
        <v>33</v>
      </c>
    </row>
    <row r="693" spans="1:10">
      <c r="A693" s="380"/>
      <c r="B693" s="332"/>
      <c r="C693" s="388" t="s">
        <v>2847</v>
      </c>
      <c r="D693" s="385" t="s">
        <v>2848</v>
      </c>
      <c r="E693" s="619">
        <v>0</v>
      </c>
      <c r="F693" s="619">
        <v>0</v>
      </c>
      <c r="G693" s="612">
        <v>174</v>
      </c>
      <c r="H693" s="612">
        <v>174</v>
      </c>
      <c r="I693" s="612">
        <f t="shared" si="212"/>
        <v>174</v>
      </c>
      <c r="J693" s="612">
        <f t="shared" si="213"/>
        <v>174</v>
      </c>
    </row>
    <row r="694" spans="1:10">
      <c r="A694" s="380"/>
      <c r="B694" s="332"/>
      <c r="C694" s="388" t="s">
        <v>2849</v>
      </c>
      <c r="D694" s="385" t="s">
        <v>2850</v>
      </c>
      <c r="E694" s="619">
        <v>0</v>
      </c>
      <c r="F694" s="619">
        <v>0</v>
      </c>
      <c r="G694" s="612">
        <v>3</v>
      </c>
      <c r="H694" s="612">
        <v>3</v>
      </c>
      <c r="I694" s="612">
        <f t="shared" si="212"/>
        <v>3</v>
      </c>
      <c r="J694" s="612">
        <f t="shared" si="213"/>
        <v>3</v>
      </c>
    </row>
    <row r="695" spans="1:10">
      <c r="A695" s="380"/>
      <c r="B695" s="332"/>
      <c r="C695" s="388" t="s">
        <v>2851</v>
      </c>
      <c r="D695" s="385" t="s">
        <v>2852</v>
      </c>
      <c r="E695" s="619">
        <v>0</v>
      </c>
      <c r="F695" s="619">
        <v>0</v>
      </c>
      <c r="G695" s="612">
        <v>126</v>
      </c>
      <c r="H695" s="612">
        <v>126</v>
      </c>
      <c r="I695" s="612">
        <f t="shared" si="212"/>
        <v>126</v>
      </c>
      <c r="J695" s="612">
        <f t="shared" si="213"/>
        <v>126</v>
      </c>
    </row>
    <row r="696" spans="1:10">
      <c r="A696" s="380"/>
      <c r="B696" s="332"/>
      <c r="C696" s="388" t="s">
        <v>2853</v>
      </c>
      <c r="D696" s="385" t="s">
        <v>2854</v>
      </c>
      <c r="E696" s="619">
        <v>0</v>
      </c>
      <c r="F696" s="619">
        <v>0</v>
      </c>
      <c r="G696" s="612">
        <v>217</v>
      </c>
      <c r="H696" s="612">
        <v>217</v>
      </c>
      <c r="I696" s="612">
        <f t="shared" si="212"/>
        <v>217</v>
      </c>
      <c r="J696" s="612">
        <f t="shared" si="213"/>
        <v>217</v>
      </c>
    </row>
    <row r="697" spans="1:10">
      <c r="A697" s="380"/>
      <c r="B697" s="332"/>
      <c r="C697" s="388" t="s">
        <v>2855</v>
      </c>
      <c r="D697" s="385" t="s">
        <v>2856</v>
      </c>
      <c r="E697" s="619">
        <v>0</v>
      </c>
      <c r="F697" s="619">
        <v>0</v>
      </c>
      <c r="G697" s="612">
        <v>6</v>
      </c>
      <c r="H697" s="612">
        <v>6</v>
      </c>
      <c r="I697" s="612">
        <f t="shared" si="212"/>
        <v>6</v>
      </c>
      <c r="J697" s="612">
        <f t="shared" si="213"/>
        <v>6</v>
      </c>
    </row>
    <row r="698" spans="1:10">
      <c r="A698" s="380"/>
      <c r="B698" s="332"/>
      <c r="C698" s="388" t="s">
        <v>2857</v>
      </c>
      <c r="D698" s="385" t="s">
        <v>2858</v>
      </c>
      <c r="E698" s="619">
        <v>0</v>
      </c>
      <c r="F698" s="619">
        <v>0</v>
      </c>
      <c r="G698" s="612">
        <v>44</v>
      </c>
      <c r="H698" s="612">
        <v>44</v>
      </c>
      <c r="I698" s="612">
        <f t="shared" si="212"/>
        <v>44</v>
      </c>
      <c r="J698" s="612">
        <f t="shared" si="213"/>
        <v>44</v>
      </c>
    </row>
    <row r="699" spans="1:10">
      <c r="A699" s="380"/>
      <c r="B699" s="332"/>
      <c r="C699" s="388" t="s">
        <v>2859</v>
      </c>
      <c r="D699" s="385" t="s">
        <v>2860</v>
      </c>
      <c r="E699" s="619">
        <v>0</v>
      </c>
      <c r="F699" s="619">
        <v>0</v>
      </c>
      <c r="G699" s="612">
        <v>1</v>
      </c>
      <c r="H699" s="612">
        <v>1</v>
      </c>
      <c r="I699" s="612">
        <f t="shared" si="212"/>
        <v>1</v>
      </c>
      <c r="J699" s="612">
        <f t="shared" si="213"/>
        <v>1</v>
      </c>
    </row>
    <row r="700" spans="1:10">
      <c r="A700" s="380"/>
      <c r="B700" s="332"/>
      <c r="C700" s="388" t="s">
        <v>2861</v>
      </c>
      <c r="D700" s="385" t="s">
        <v>2862</v>
      </c>
      <c r="E700" s="619">
        <v>0</v>
      </c>
      <c r="F700" s="619">
        <v>0</v>
      </c>
      <c r="G700" s="612">
        <v>2</v>
      </c>
      <c r="H700" s="612">
        <v>2</v>
      </c>
      <c r="I700" s="612">
        <f t="shared" si="212"/>
        <v>2</v>
      </c>
      <c r="J700" s="612">
        <f t="shared" si="213"/>
        <v>2</v>
      </c>
    </row>
    <row r="701" spans="1:10">
      <c r="A701" s="380"/>
      <c r="B701" s="332"/>
      <c r="C701" s="389" t="s">
        <v>2863</v>
      </c>
      <c r="D701" s="381" t="s">
        <v>2864</v>
      </c>
      <c r="E701" s="619">
        <v>0</v>
      </c>
      <c r="F701" s="619">
        <v>0</v>
      </c>
      <c r="G701" s="612">
        <v>10</v>
      </c>
      <c r="H701" s="612">
        <v>10</v>
      </c>
      <c r="I701" s="612">
        <f t="shared" si="212"/>
        <v>10</v>
      </c>
      <c r="J701" s="612">
        <f t="shared" si="213"/>
        <v>10</v>
      </c>
    </row>
    <row r="702" spans="1:10">
      <c r="A702" s="380"/>
      <c r="B702" s="332"/>
      <c r="C702" s="388" t="s">
        <v>2865</v>
      </c>
      <c r="D702" s="385" t="s">
        <v>2866</v>
      </c>
      <c r="E702" s="619">
        <v>0</v>
      </c>
      <c r="F702" s="619">
        <v>0</v>
      </c>
      <c r="G702" s="612">
        <v>8</v>
      </c>
      <c r="H702" s="612">
        <v>8</v>
      </c>
      <c r="I702" s="612">
        <f t="shared" si="212"/>
        <v>8</v>
      </c>
      <c r="J702" s="612">
        <f t="shared" si="213"/>
        <v>8</v>
      </c>
    </row>
    <row r="703" spans="1:10">
      <c r="A703" s="380"/>
      <c r="B703" s="332"/>
      <c r="C703" s="986" t="s">
        <v>2867</v>
      </c>
      <c r="D703" s="987" t="s">
        <v>2868</v>
      </c>
      <c r="E703" s="619">
        <v>0</v>
      </c>
      <c r="F703" s="619">
        <v>0</v>
      </c>
      <c r="G703" s="612">
        <v>51</v>
      </c>
      <c r="H703" s="612">
        <v>51</v>
      </c>
      <c r="I703" s="612">
        <f t="shared" si="212"/>
        <v>51</v>
      </c>
      <c r="J703" s="612">
        <f t="shared" si="213"/>
        <v>51</v>
      </c>
    </row>
    <row r="704" spans="1:10">
      <c r="A704" s="380"/>
      <c r="B704" s="332"/>
      <c r="C704" s="388" t="s">
        <v>2869</v>
      </c>
      <c r="D704" s="385" t="s">
        <v>2870</v>
      </c>
      <c r="E704" s="619">
        <v>0</v>
      </c>
      <c r="F704" s="619">
        <v>0</v>
      </c>
      <c r="G704" s="612">
        <v>91</v>
      </c>
      <c r="H704" s="612">
        <v>91</v>
      </c>
      <c r="I704" s="612">
        <f t="shared" si="212"/>
        <v>91</v>
      </c>
      <c r="J704" s="612">
        <f t="shared" si="213"/>
        <v>91</v>
      </c>
    </row>
    <row r="705" spans="1:10">
      <c r="A705" s="380"/>
      <c r="B705" s="332"/>
      <c r="C705" s="389" t="s">
        <v>2871</v>
      </c>
      <c r="D705" s="381" t="s">
        <v>2872</v>
      </c>
      <c r="E705" s="619">
        <v>0</v>
      </c>
      <c r="F705" s="619">
        <v>0</v>
      </c>
      <c r="G705" s="612">
        <v>7</v>
      </c>
      <c r="H705" s="612">
        <v>7</v>
      </c>
      <c r="I705" s="612">
        <f t="shared" si="212"/>
        <v>7</v>
      </c>
      <c r="J705" s="612">
        <f t="shared" si="213"/>
        <v>7</v>
      </c>
    </row>
    <row r="706" spans="1:10">
      <c r="A706" s="380"/>
      <c r="B706" s="332"/>
      <c r="C706" s="388" t="s">
        <v>2873</v>
      </c>
      <c r="D706" s="385" t="s">
        <v>2874</v>
      </c>
      <c r="E706" s="619">
        <v>0</v>
      </c>
      <c r="F706" s="619">
        <v>0</v>
      </c>
      <c r="G706" s="612">
        <v>1</v>
      </c>
      <c r="H706" s="612">
        <v>1</v>
      </c>
      <c r="I706" s="612">
        <f t="shared" ref="I706:I710" si="216">SUM(E706,G706)</f>
        <v>1</v>
      </c>
      <c r="J706" s="612">
        <f t="shared" ref="J706:J710" si="217">SUM(F706,H706)</f>
        <v>1</v>
      </c>
    </row>
    <row r="707" spans="1:10">
      <c r="A707" s="380"/>
      <c r="B707" s="332"/>
      <c r="C707" s="388" t="s">
        <v>2875</v>
      </c>
      <c r="D707" s="385" t="s">
        <v>2876</v>
      </c>
      <c r="E707" s="619">
        <v>0</v>
      </c>
      <c r="F707" s="619">
        <v>0</v>
      </c>
      <c r="G707" s="612">
        <v>36</v>
      </c>
      <c r="H707" s="612">
        <v>36</v>
      </c>
      <c r="I707" s="612">
        <f t="shared" si="216"/>
        <v>36</v>
      </c>
      <c r="J707" s="612">
        <f t="shared" si="217"/>
        <v>36</v>
      </c>
    </row>
    <row r="708" spans="1:10">
      <c r="A708" s="380"/>
      <c r="B708" s="332"/>
      <c r="C708" s="388" t="s">
        <v>2877</v>
      </c>
      <c r="D708" s="385" t="s">
        <v>2878</v>
      </c>
      <c r="E708" s="619">
        <v>0</v>
      </c>
      <c r="F708" s="619">
        <v>0</v>
      </c>
      <c r="G708" s="612">
        <v>92</v>
      </c>
      <c r="H708" s="612">
        <v>92</v>
      </c>
      <c r="I708" s="612">
        <f t="shared" si="216"/>
        <v>92</v>
      </c>
      <c r="J708" s="612">
        <f t="shared" si="217"/>
        <v>92</v>
      </c>
    </row>
    <row r="709" spans="1:10">
      <c r="A709" s="380"/>
      <c r="B709" s="332"/>
      <c r="C709" s="388" t="s">
        <v>2879</v>
      </c>
      <c r="D709" s="385" t="s">
        <v>2880</v>
      </c>
      <c r="E709" s="619">
        <v>0</v>
      </c>
      <c r="F709" s="619">
        <v>0</v>
      </c>
      <c r="G709" s="612">
        <v>3</v>
      </c>
      <c r="H709" s="612">
        <v>3</v>
      </c>
      <c r="I709" s="612">
        <f t="shared" si="216"/>
        <v>3</v>
      </c>
      <c r="J709" s="612">
        <f t="shared" si="217"/>
        <v>3</v>
      </c>
    </row>
    <row r="710" spans="1:10">
      <c r="A710" s="380"/>
      <c r="B710" s="332"/>
      <c r="C710" s="388" t="s">
        <v>2881</v>
      </c>
      <c r="D710" s="385" t="s">
        <v>2882</v>
      </c>
      <c r="E710" s="619">
        <v>0</v>
      </c>
      <c r="F710" s="619">
        <v>0</v>
      </c>
      <c r="G710" s="612">
        <v>1</v>
      </c>
      <c r="H710" s="612">
        <v>1</v>
      </c>
      <c r="I710" s="612">
        <f t="shared" si="216"/>
        <v>1</v>
      </c>
      <c r="J710" s="612">
        <f t="shared" si="217"/>
        <v>1</v>
      </c>
    </row>
    <row r="711" spans="1:10">
      <c r="A711" s="380"/>
      <c r="B711" s="332"/>
      <c r="C711" s="388" t="s">
        <v>2883</v>
      </c>
      <c r="D711" s="385" t="s">
        <v>2884</v>
      </c>
      <c r="E711" s="619">
        <v>0</v>
      </c>
      <c r="F711" s="619">
        <v>0</v>
      </c>
      <c r="G711" s="612">
        <v>141</v>
      </c>
      <c r="H711" s="612">
        <v>141</v>
      </c>
      <c r="I711" s="612">
        <f t="shared" ref="I711:I752" si="218">SUM(E711,G711)</f>
        <v>141</v>
      </c>
      <c r="J711" s="612">
        <f t="shared" ref="J711:J752" si="219">SUM(F711,H711)</f>
        <v>141</v>
      </c>
    </row>
    <row r="712" spans="1:10">
      <c r="A712" s="380"/>
      <c r="B712" s="332"/>
      <c r="C712" s="388" t="s">
        <v>2885</v>
      </c>
      <c r="D712" s="385" t="s">
        <v>2886</v>
      </c>
      <c r="E712" s="619">
        <v>0</v>
      </c>
      <c r="F712" s="619">
        <v>0</v>
      </c>
      <c r="G712" s="612">
        <v>220</v>
      </c>
      <c r="H712" s="612">
        <v>220</v>
      </c>
      <c r="I712" s="612">
        <f t="shared" si="218"/>
        <v>220</v>
      </c>
      <c r="J712" s="612">
        <f t="shared" si="219"/>
        <v>220</v>
      </c>
    </row>
    <row r="713" spans="1:10">
      <c r="A713" s="380"/>
      <c r="B713" s="332"/>
      <c r="C713" s="388" t="s">
        <v>2887</v>
      </c>
      <c r="D713" s="385" t="s">
        <v>2888</v>
      </c>
      <c r="E713" s="619">
        <v>0</v>
      </c>
      <c r="F713" s="619">
        <v>0</v>
      </c>
      <c r="G713" s="612">
        <v>8</v>
      </c>
      <c r="H713" s="612">
        <v>8</v>
      </c>
      <c r="I713" s="612">
        <f t="shared" si="218"/>
        <v>8</v>
      </c>
      <c r="J713" s="612">
        <f t="shared" si="219"/>
        <v>8</v>
      </c>
    </row>
    <row r="714" spans="1:10">
      <c r="A714" s="380"/>
      <c r="B714" s="332"/>
      <c r="C714" s="388" t="s">
        <v>2889</v>
      </c>
      <c r="D714" s="385" t="s">
        <v>2890</v>
      </c>
      <c r="E714" s="619">
        <v>0</v>
      </c>
      <c r="F714" s="619">
        <v>0</v>
      </c>
      <c r="G714" s="612">
        <v>250</v>
      </c>
      <c r="H714" s="612">
        <v>250</v>
      </c>
      <c r="I714" s="612">
        <f t="shared" si="218"/>
        <v>250</v>
      </c>
      <c r="J714" s="612">
        <f t="shared" si="219"/>
        <v>250</v>
      </c>
    </row>
    <row r="715" spans="1:10">
      <c r="A715" s="380"/>
      <c r="B715" s="332"/>
      <c r="C715" s="388" t="s">
        <v>2891</v>
      </c>
      <c r="D715" s="385" t="s">
        <v>2892</v>
      </c>
      <c r="E715" s="619">
        <v>0</v>
      </c>
      <c r="F715" s="619">
        <v>0</v>
      </c>
      <c r="G715" s="612">
        <v>1</v>
      </c>
      <c r="H715" s="612">
        <v>1</v>
      </c>
      <c r="I715" s="612">
        <f t="shared" si="218"/>
        <v>1</v>
      </c>
      <c r="J715" s="612">
        <f t="shared" si="219"/>
        <v>1</v>
      </c>
    </row>
    <row r="716" spans="1:10">
      <c r="A716" s="380"/>
      <c r="B716" s="332"/>
      <c r="C716" s="388" t="s">
        <v>2315</v>
      </c>
      <c r="D716" s="385" t="s">
        <v>2316</v>
      </c>
      <c r="E716" s="619">
        <v>0</v>
      </c>
      <c r="F716" s="619">
        <v>0</v>
      </c>
      <c r="G716" s="612">
        <v>3</v>
      </c>
      <c r="H716" s="612">
        <v>3</v>
      </c>
      <c r="I716" s="612">
        <f t="shared" si="218"/>
        <v>3</v>
      </c>
      <c r="J716" s="612">
        <f t="shared" si="219"/>
        <v>3</v>
      </c>
    </row>
    <row r="717" spans="1:10">
      <c r="A717" s="380"/>
      <c r="B717" s="332"/>
      <c r="C717" s="388" t="s">
        <v>2893</v>
      </c>
      <c r="D717" s="385" t="s">
        <v>2894</v>
      </c>
      <c r="E717" s="619">
        <v>0</v>
      </c>
      <c r="F717" s="619">
        <v>0</v>
      </c>
      <c r="G717" s="612">
        <v>2</v>
      </c>
      <c r="H717" s="612">
        <v>2</v>
      </c>
      <c r="I717" s="612">
        <f t="shared" si="218"/>
        <v>2</v>
      </c>
      <c r="J717" s="612">
        <f t="shared" si="219"/>
        <v>2</v>
      </c>
    </row>
    <row r="718" spans="1:10">
      <c r="A718" s="380"/>
      <c r="B718" s="332"/>
      <c r="C718" s="388" t="s">
        <v>2895</v>
      </c>
      <c r="D718" s="385" t="s">
        <v>2896</v>
      </c>
      <c r="E718" s="619">
        <v>0</v>
      </c>
      <c r="F718" s="619">
        <v>0</v>
      </c>
      <c r="G718" s="612">
        <v>6</v>
      </c>
      <c r="H718" s="612">
        <v>6</v>
      </c>
      <c r="I718" s="612">
        <f t="shared" si="218"/>
        <v>6</v>
      </c>
      <c r="J718" s="612">
        <f t="shared" si="219"/>
        <v>6</v>
      </c>
    </row>
    <row r="719" spans="1:10">
      <c r="A719" s="380"/>
      <c r="B719" s="332"/>
      <c r="C719" s="388" t="s">
        <v>2897</v>
      </c>
      <c r="D719" s="385" t="s">
        <v>2898</v>
      </c>
      <c r="E719" s="619">
        <v>0</v>
      </c>
      <c r="F719" s="619">
        <v>0</v>
      </c>
      <c r="G719" s="612">
        <v>11</v>
      </c>
      <c r="H719" s="612">
        <v>11</v>
      </c>
      <c r="I719" s="612">
        <f t="shared" si="218"/>
        <v>11</v>
      </c>
      <c r="J719" s="612">
        <f t="shared" si="219"/>
        <v>11</v>
      </c>
    </row>
    <row r="720" spans="1:10">
      <c r="A720" s="380"/>
      <c r="B720" s="332"/>
      <c r="C720" s="388" t="s">
        <v>2899</v>
      </c>
      <c r="D720" s="385" t="s">
        <v>2900</v>
      </c>
      <c r="E720" s="619">
        <v>0</v>
      </c>
      <c r="F720" s="619">
        <v>0</v>
      </c>
      <c r="G720" s="612">
        <v>68</v>
      </c>
      <c r="H720" s="612">
        <v>68</v>
      </c>
      <c r="I720" s="612">
        <f t="shared" si="218"/>
        <v>68</v>
      </c>
      <c r="J720" s="612">
        <f t="shared" si="219"/>
        <v>68</v>
      </c>
    </row>
    <row r="721" spans="1:10">
      <c r="A721" s="380"/>
      <c r="B721" s="332"/>
      <c r="C721" s="388" t="s">
        <v>2901</v>
      </c>
      <c r="D721" s="385" t="s">
        <v>2902</v>
      </c>
      <c r="E721" s="619">
        <v>0</v>
      </c>
      <c r="F721" s="619">
        <v>0</v>
      </c>
      <c r="G721" s="612">
        <v>2</v>
      </c>
      <c r="H721" s="612">
        <v>2</v>
      </c>
      <c r="I721" s="612">
        <f t="shared" si="218"/>
        <v>2</v>
      </c>
      <c r="J721" s="612">
        <f t="shared" si="219"/>
        <v>2</v>
      </c>
    </row>
    <row r="722" spans="1:10">
      <c r="A722" s="380"/>
      <c r="B722" s="332"/>
      <c r="C722" s="388" t="s">
        <v>2903</v>
      </c>
      <c r="D722" s="385" t="s">
        <v>2904</v>
      </c>
      <c r="E722" s="619">
        <v>0</v>
      </c>
      <c r="F722" s="619">
        <v>0</v>
      </c>
      <c r="G722" s="612">
        <v>14</v>
      </c>
      <c r="H722" s="612">
        <v>14</v>
      </c>
      <c r="I722" s="612">
        <f t="shared" si="218"/>
        <v>14</v>
      </c>
      <c r="J722" s="612">
        <f t="shared" si="219"/>
        <v>14</v>
      </c>
    </row>
    <row r="723" spans="1:10">
      <c r="A723" s="380"/>
      <c r="B723" s="332"/>
      <c r="C723" s="388" t="s">
        <v>2317</v>
      </c>
      <c r="D723" s="385" t="s">
        <v>2318</v>
      </c>
      <c r="E723" s="619">
        <v>0</v>
      </c>
      <c r="F723" s="619">
        <v>0</v>
      </c>
      <c r="G723" s="612">
        <v>3</v>
      </c>
      <c r="H723" s="612">
        <v>3</v>
      </c>
      <c r="I723" s="612">
        <f t="shared" si="218"/>
        <v>3</v>
      </c>
      <c r="J723" s="612">
        <f t="shared" si="219"/>
        <v>3</v>
      </c>
    </row>
    <row r="724" spans="1:10">
      <c r="A724" s="380"/>
      <c r="B724" s="332"/>
      <c r="C724" s="388" t="s">
        <v>2905</v>
      </c>
      <c r="D724" s="385" t="s">
        <v>2906</v>
      </c>
      <c r="E724" s="619">
        <v>0</v>
      </c>
      <c r="F724" s="619">
        <v>0</v>
      </c>
      <c r="G724" s="612">
        <v>4</v>
      </c>
      <c r="H724" s="612">
        <v>4</v>
      </c>
      <c r="I724" s="612">
        <f t="shared" si="218"/>
        <v>4</v>
      </c>
      <c r="J724" s="612">
        <f t="shared" si="219"/>
        <v>4</v>
      </c>
    </row>
    <row r="725" spans="1:10">
      <c r="A725" s="380"/>
      <c r="B725" s="332"/>
      <c r="C725" s="388" t="s">
        <v>2907</v>
      </c>
      <c r="D725" s="385" t="s">
        <v>2908</v>
      </c>
      <c r="E725" s="619">
        <v>0</v>
      </c>
      <c r="F725" s="619">
        <v>0</v>
      </c>
      <c r="G725" s="612">
        <v>27</v>
      </c>
      <c r="H725" s="612">
        <v>27</v>
      </c>
      <c r="I725" s="612">
        <f t="shared" si="218"/>
        <v>27</v>
      </c>
      <c r="J725" s="612">
        <f t="shared" si="219"/>
        <v>27</v>
      </c>
    </row>
    <row r="726" spans="1:10">
      <c r="A726" s="380"/>
      <c r="B726" s="332"/>
      <c r="C726" s="388" t="s">
        <v>2909</v>
      </c>
      <c r="D726" s="385" t="s">
        <v>2910</v>
      </c>
      <c r="E726" s="619">
        <v>0</v>
      </c>
      <c r="F726" s="619">
        <v>0</v>
      </c>
      <c r="G726" s="612">
        <v>2</v>
      </c>
      <c r="H726" s="612">
        <v>2</v>
      </c>
      <c r="I726" s="612">
        <f t="shared" si="218"/>
        <v>2</v>
      </c>
      <c r="J726" s="612">
        <f t="shared" si="219"/>
        <v>2</v>
      </c>
    </row>
    <row r="727" spans="1:10">
      <c r="A727" s="380"/>
      <c r="B727" s="332"/>
      <c r="C727" s="388" t="s">
        <v>2911</v>
      </c>
      <c r="D727" s="385" t="s">
        <v>2912</v>
      </c>
      <c r="E727" s="619">
        <v>0</v>
      </c>
      <c r="F727" s="619">
        <v>0</v>
      </c>
      <c r="G727" s="612">
        <v>3</v>
      </c>
      <c r="H727" s="612">
        <v>3</v>
      </c>
      <c r="I727" s="612">
        <f t="shared" si="218"/>
        <v>3</v>
      </c>
      <c r="J727" s="612">
        <f t="shared" si="219"/>
        <v>3</v>
      </c>
    </row>
    <row r="728" spans="1:10">
      <c r="A728" s="380"/>
      <c r="B728" s="332"/>
      <c r="C728" s="388" t="s">
        <v>2913</v>
      </c>
      <c r="D728" s="385" t="s">
        <v>2914</v>
      </c>
      <c r="E728" s="619">
        <v>0</v>
      </c>
      <c r="F728" s="619">
        <v>0</v>
      </c>
      <c r="G728" s="612">
        <v>35</v>
      </c>
      <c r="H728" s="612">
        <v>35</v>
      </c>
      <c r="I728" s="612">
        <f t="shared" si="218"/>
        <v>35</v>
      </c>
      <c r="J728" s="612">
        <f t="shared" si="219"/>
        <v>35</v>
      </c>
    </row>
    <row r="729" spans="1:10">
      <c r="A729" s="380"/>
      <c r="B729" s="332"/>
      <c r="C729" s="388" t="s">
        <v>2915</v>
      </c>
      <c r="D729" s="385" t="s">
        <v>2916</v>
      </c>
      <c r="E729" s="619">
        <v>0</v>
      </c>
      <c r="F729" s="619">
        <v>0</v>
      </c>
      <c r="G729" s="612">
        <v>74</v>
      </c>
      <c r="H729" s="612">
        <v>74</v>
      </c>
      <c r="I729" s="612">
        <f t="shared" si="218"/>
        <v>74</v>
      </c>
      <c r="J729" s="612">
        <f t="shared" si="219"/>
        <v>74</v>
      </c>
    </row>
    <row r="730" spans="1:10">
      <c r="A730" s="380"/>
      <c r="B730" s="332"/>
      <c r="C730" s="388" t="s">
        <v>2917</v>
      </c>
      <c r="D730" s="385" t="s">
        <v>2918</v>
      </c>
      <c r="E730" s="619">
        <v>0</v>
      </c>
      <c r="F730" s="619">
        <v>0</v>
      </c>
      <c r="G730" s="612">
        <v>3</v>
      </c>
      <c r="H730" s="612">
        <v>3</v>
      </c>
      <c r="I730" s="612">
        <f t="shared" si="218"/>
        <v>3</v>
      </c>
      <c r="J730" s="612">
        <f t="shared" si="219"/>
        <v>3</v>
      </c>
    </row>
    <row r="731" spans="1:10">
      <c r="A731" s="380"/>
      <c r="B731" s="332"/>
      <c r="C731" s="388" t="s">
        <v>2919</v>
      </c>
      <c r="D731" s="385" t="s">
        <v>2920</v>
      </c>
      <c r="E731" s="619">
        <v>0</v>
      </c>
      <c r="F731" s="619">
        <v>0</v>
      </c>
      <c r="G731" s="612">
        <v>22</v>
      </c>
      <c r="H731" s="612">
        <v>22</v>
      </c>
      <c r="I731" s="612">
        <f t="shared" si="218"/>
        <v>22</v>
      </c>
      <c r="J731" s="612">
        <f t="shared" si="219"/>
        <v>22</v>
      </c>
    </row>
    <row r="732" spans="1:10">
      <c r="A732" s="380"/>
      <c r="B732" s="332"/>
      <c r="C732" s="388" t="s">
        <v>2923</v>
      </c>
      <c r="D732" s="385" t="s">
        <v>2924</v>
      </c>
      <c r="E732" s="619">
        <v>0</v>
      </c>
      <c r="F732" s="619">
        <v>0</v>
      </c>
      <c r="G732" s="612">
        <v>2</v>
      </c>
      <c r="H732" s="612">
        <v>2</v>
      </c>
      <c r="I732" s="612">
        <f t="shared" si="218"/>
        <v>2</v>
      </c>
      <c r="J732" s="612">
        <f t="shared" si="219"/>
        <v>2</v>
      </c>
    </row>
    <row r="733" spans="1:10">
      <c r="A733" s="380"/>
      <c r="B733" s="332"/>
      <c r="C733" s="388" t="s">
        <v>2925</v>
      </c>
      <c r="D733" s="385" t="s">
        <v>2926</v>
      </c>
      <c r="E733" s="619">
        <v>0</v>
      </c>
      <c r="F733" s="619">
        <v>0</v>
      </c>
      <c r="G733" s="612">
        <v>1</v>
      </c>
      <c r="H733" s="612">
        <v>1</v>
      </c>
      <c r="I733" s="612">
        <f t="shared" si="218"/>
        <v>1</v>
      </c>
      <c r="J733" s="612">
        <f t="shared" si="219"/>
        <v>1</v>
      </c>
    </row>
    <row r="734" spans="1:10">
      <c r="A734" s="380"/>
      <c r="B734" s="332"/>
      <c r="C734" s="388" t="s">
        <v>2927</v>
      </c>
      <c r="D734" s="385" t="s">
        <v>2928</v>
      </c>
      <c r="E734" s="619">
        <v>0</v>
      </c>
      <c r="F734" s="619">
        <v>0</v>
      </c>
      <c r="G734" s="612">
        <v>1</v>
      </c>
      <c r="H734" s="612">
        <v>1</v>
      </c>
      <c r="I734" s="612">
        <f t="shared" si="218"/>
        <v>1</v>
      </c>
      <c r="J734" s="612">
        <f t="shared" si="219"/>
        <v>1</v>
      </c>
    </row>
    <row r="735" spans="1:10">
      <c r="A735" s="380"/>
      <c r="B735" s="332"/>
      <c r="C735" s="388" t="s">
        <v>2929</v>
      </c>
      <c r="D735" s="385" t="s">
        <v>2930</v>
      </c>
      <c r="E735" s="619">
        <v>0</v>
      </c>
      <c r="F735" s="619">
        <v>0</v>
      </c>
      <c r="G735" s="612">
        <v>58</v>
      </c>
      <c r="H735" s="612">
        <v>58</v>
      </c>
      <c r="I735" s="612">
        <f t="shared" si="218"/>
        <v>58</v>
      </c>
      <c r="J735" s="612">
        <f t="shared" si="219"/>
        <v>58</v>
      </c>
    </row>
    <row r="736" spans="1:10">
      <c r="A736" s="380"/>
      <c r="B736" s="332"/>
      <c r="C736" s="388" t="s">
        <v>2931</v>
      </c>
      <c r="D736" s="385" t="s">
        <v>2932</v>
      </c>
      <c r="E736" s="619">
        <v>0</v>
      </c>
      <c r="F736" s="619">
        <v>0</v>
      </c>
      <c r="G736" s="612">
        <v>1</v>
      </c>
      <c r="H736" s="612">
        <v>1</v>
      </c>
      <c r="I736" s="612">
        <f t="shared" si="218"/>
        <v>1</v>
      </c>
      <c r="J736" s="612">
        <f t="shared" si="219"/>
        <v>1</v>
      </c>
    </row>
    <row r="737" spans="1:10">
      <c r="A737" s="380"/>
      <c r="B737" s="332"/>
      <c r="C737" s="388" t="s">
        <v>2933</v>
      </c>
      <c r="D737" s="385" t="s">
        <v>2934</v>
      </c>
      <c r="E737" s="619">
        <v>0</v>
      </c>
      <c r="F737" s="619">
        <v>0</v>
      </c>
      <c r="G737" s="612">
        <v>2</v>
      </c>
      <c r="H737" s="612">
        <v>2</v>
      </c>
      <c r="I737" s="612">
        <f t="shared" si="218"/>
        <v>2</v>
      </c>
      <c r="J737" s="612">
        <f t="shared" si="219"/>
        <v>2</v>
      </c>
    </row>
    <row r="738" spans="1:10">
      <c r="A738" s="380"/>
      <c r="B738" s="332"/>
      <c r="C738" s="388" t="s">
        <v>2935</v>
      </c>
      <c r="D738" s="385" t="s">
        <v>2936</v>
      </c>
      <c r="E738" s="619">
        <v>0</v>
      </c>
      <c r="F738" s="619">
        <v>0</v>
      </c>
      <c r="G738" s="612">
        <v>1</v>
      </c>
      <c r="H738" s="612">
        <v>1</v>
      </c>
      <c r="I738" s="612">
        <f t="shared" si="218"/>
        <v>1</v>
      </c>
      <c r="J738" s="612">
        <f t="shared" si="219"/>
        <v>1</v>
      </c>
    </row>
    <row r="739" spans="1:10">
      <c r="A739" s="380"/>
      <c r="B739" s="332"/>
      <c r="C739" s="388" t="s">
        <v>2937</v>
      </c>
      <c r="D739" s="385" t="s">
        <v>2938</v>
      </c>
      <c r="E739" s="619">
        <v>0</v>
      </c>
      <c r="F739" s="619">
        <v>0</v>
      </c>
      <c r="G739" s="612">
        <v>2</v>
      </c>
      <c r="H739" s="612">
        <v>2</v>
      </c>
      <c r="I739" s="612">
        <f t="shared" si="218"/>
        <v>2</v>
      </c>
      <c r="J739" s="612">
        <f t="shared" si="219"/>
        <v>2</v>
      </c>
    </row>
    <row r="740" spans="1:10">
      <c r="A740" s="380"/>
      <c r="B740" s="332"/>
      <c r="C740" s="388" t="s">
        <v>2939</v>
      </c>
      <c r="D740" s="385" t="s">
        <v>2940</v>
      </c>
      <c r="E740" s="619">
        <v>0</v>
      </c>
      <c r="F740" s="619">
        <v>0</v>
      </c>
      <c r="G740" s="612">
        <v>4</v>
      </c>
      <c r="H740" s="612">
        <v>4</v>
      </c>
      <c r="I740" s="612">
        <f t="shared" si="218"/>
        <v>4</v>
      </c>
      <c r="J740" s="612">
        <f t="shared" si="219"/>
        <v>4</v>
      </c>
    </row>
    <row r="741" spans="1:10">
      <c r="A741" s="380"/>
      <c r="B741" s="332"/>
      <c r="C741" s="388" t="s">
        <v>2941</v>
      </c>
      <c r="D741" s="385" t="s">
        <v>2942</v>
      </c>
      <c r="E741" s="619">
        <v>0</v>
      </c>
      <c r="F741" s="619">
        <v>0</v>
      </c>
      <c r="G741" s="612">
        <v>4</v>
      </c>
      <c r="H741" s="612">
        <v>4</v>
      </c>
      <c r="I741" s="612">
        <f t="shared" si="218"/>
        <v>4</v>
      </c>
      <c r="J741" s="612">
        <f t="shared" si="219"/>
        <v>4</v>
      </c>
    </row>
    <row r="742" spans="1:10">
      <c r="A742" s="380"/>
      <c r="B742" s="332"/>
      <c r="C742" s="388" t="s">
        <v>2943</v>
      </c>
      <c r="D742" s="385" t="s">
        <v>2944</v>
      </c>
      <c r="E742" s="619">
        <v>0</v>
      </c>
      <c r="F742" s="619">
        <v>0</v>
      </c>
      <c r="G742" s="612">
        <v>1</v>
      </c>
      <c r="H742" s="612">
        <v>1</v>
      </c>
      <c r="I742" s="612">
        <f t="shared" si="218"/>
        <v>1</v>
      </c>
      <c r="J742" s="612">
        <f t="shared" si="219"/>
        <v>1</v>
      </c>
    </row>
    <row r="743" spans="1:10">
      <c r="A743" s="380"/>
      <c r="B743" s="332"/>
      <c r="C743" s="388" t="s">
        <v>2945</v>
      </c>
      <c r="D743" s="385" t="s">
        <v>2946</v>
      </c>
      <c r="E743" s="619">
        <v>0</v>
      </c>
      <c r="F743" s="619">
        <v>0</v>
      </c>
      <c r="G743" s="612">
        <v>3</v>
      </c>
      <c r="H743" s="612">
        <v>3</v>
      </c>
      <c r="I743" s="612">
        <f t="shared" si="218"/>
        <v>3</v>
      </c>
      <c r="J743" s="612">
        <f t="shared" si="219"/>
        <v>3</v>
      </c>
    </row>
    <row r="744" spans="1:10">
      <c r="A744" s="380"/>
      <c r="B744" s="332"/>
      <c r="C744" s="388" t="s">
        <v>2947</v>
      </c>
      <c r="D744" s="385" t="s">
        <v>2948</v>
      </c>
      <c r="E744" s="619">
        <v>0</v>
      </c>
      <c r="F744" s="619">
        <v>0</v>
      </c>
      <c r="G744" s="612">
        <v>1</v>
      </c>
      <c r="H744" s="612">
        <v>1</v>
      </c>
      <c r="I744" s="612">
        <f t="shared" si="218"/>
        <v>1</v>
      </c>
      <c r="J744" s="612">
        <f t="shared" si="219"/>
        <v>1</v>
      </c>
    </row>
    <row r="745" spans="1:10">
      <c r="A745" s="380"/>
      <c r="B745" s="332"/>
      <c r="C745" s="388" t="s">
        <v>2949</v>
      </c>
      <c r="D745" s="385" t="s">
        <v>2950</v>
      </c>
      <c r="E745" s="619">
        <v>0</v>
      </c>
      <c r="F745" s="619">
        <v>0</v>
      </c>
      <c r="G745" s="612">
        <v>1</v>
      </c>
      <c r="H745" s="612">
        <v>1</v>
      </c>
      <c r="I745" s="612">
        <f t="shared" si="218"/>
        <v>1</v>
      </c>
      <c r="J745" s="612">
        <f t="shared" si="219"/>
        <v>1</v>
      </c>
    </row>
    <row r="746" spans="1:10">
      <c r="A746" s="380"/>
      <c r="B746" s="332"/>
      <c r="C746" s="388" t="s">
        <v>2951</v>
      </c>
      <c r="D746" s="385" t="s">
        <v>2952</v>
      </c>
      <c r="E746" s="619">
        <v>0</v>
      </c>
      <c r="F746" s="619">
        <v>0</v>
      </c>
      <c r="G746" s="612">
        <v>1</v>
      </c>
      <c r="H746" s="612">
        <v>1</v>
      </c>
      <c r="I746" s="612">
        <f t="shared" si="218"/>
        <v>1</v>
      </c>
      <c r="J746" s="612">
        <f t="shared" si="219"/>
        <v>1</v>
      </c>
    </row>
    <row r="747" spans="1:10">
      <c r="A747" s="380"/>
      <c r="B747" s="332"/>
      <c r="C747" s="388" t="s">
        <v>1939</v>
      </c>
      <c r="D747" s="385" t="s">
        <v>1940</v>
      </c>
      <c r="E747" s="619">
        <v>0</v>
      </c>
      <c r="F747" s="619">
        <v>0</v>
      </c>
      <c r="G747" s="612">
        <v>1</v>
      </c>
      <c r="H747" s="612">
        <v>1</v>
      </c>
      <c r="I747" s="612">
        <f t="shared" si="218"/>
        <v>1</v>
      </c>
      <c r="J747" s="612">
        <f t="shared" si="219"/>
        <v>1</v>
      </c>
    </row>
    <row r="748" spans="1:10">
      <c r="A748" s="380"/>
      <c r="B748" s="332"/>
      <c r="C748" s="388" t="s">
        <v>2953</v>
      </c>
      <c r="D748" s="385" t="s">
        <v>2954</v>
      </c>
      <c r="E748" s="619">
        <v>0</v>
      </c>
      <c r="F748" s="619">
        <v>0</v>
      </c>
      <c r="G748" s="612">
        <v>2</v>
      </c>
      <c r="H748" s="612">
        <v>2</v>
      </c>
      <c r="I748" s="612">
        <f t="shared" si="218"/>
        <v>2</v>
      </c>
      <c r="J748" s="612">
        <f t="shared" si="219"/>
        <v>2</v>
      </c>
    </row>
    <row r="749" spans="1:10">
      <c r="A749" s="380"/>
      <c r="B749" s="332"/>
      <c r="C749" s="388" t="s">
        <v>2955</v>
      </c>
      <c r="D749" s="385" t="s">
        <v>2956</v>
      </c>
      <c r="E749" s="619">
        <v>0</v>
      </c>
      <c r="F749" s="619">
        <v>0</v>
      </c>
      <c r="G749" s="612">
        <v>1</v>
      </c>
      <c r="H749" s="612">
        <v>1</v>
      </c>
      <c r="I749" s="612">
        <f t="shared" si="218"/>
        <v>1</v>
      </c>
      <c r="J749" s="612">
        <f t="shared" si="219"/>
        <v>1</v>
      </c>
    </row>
    <row r="750" spans="1:10">
      <c r="A750" s="380"/>
      <c r="B750" s="332"/>
      <c r="C750" s="388" t="s">
        <v>2957</v>
      </c>
      <c r="D750" s="385" t="s">
        <v>2958</v>
      </c>
      <c r="E750" s="619">
        <v>0</v>
      </c>
      <c r="F750" s="619">
        <v>0</v>
      </c>
      <c r="G750" s="612">
        <v>1</v>
      </c>
      <c r="H750" s="612">
        <v>1</v>
      </c>
      <c r="I750" s="612">
        <f t="shared" si="218"/>
        <v>1</v>
      </c>
      <c r="J750" s="612">
        <f t="shared" si="219"/>
        <v>1</v>
      </c>
    </row>
    <row r="751" spans="1:10">
      <c r="A751" s="380"/>
      <c r="B751" s="332"/>
      <c r="C751" s="388" t="s">
        <v>2959</v>
      </c>
      <c r="D751" s="385" t="s">
        <v>2960</v>
      </c>
      <c r="E751" s="619">
        <v>0</v>
      </c>
      <c r="F751" s="619">
        <v>0</v>
      </c>
      <c r="G751" s="612">
        <v>5</v>
      </c>
      <c r="H751" s="612">
        <v>5</v>
      </c>
      <c r="I751" s="612">
        <f t="shared" si="218"/>
        <v>5</v>
      </c>
      <c r="J751" s="612">
        <f t="shared" si="219"/>
        <v>5</v>
      </c>
    </row>
    <row r="752" spans="1:10">
      <c r="A752" s="380"/>
      <c r="B752" s="332"/>
      <c r="C752" s="388" t="s">
        <v>2114</v>
      </c>
      <c r="D752" s="385" t="s">
        <v>2115</v>
      </c>
      <c r="E752" s="619">
        <v>0</v>
      </c>
      <c r="F752" s="619">
        <v>0</v>
      </c>
      <c r="G752" s="612">
        <v>8</v>
      </c>
      <c r="H752" s="612">
        <v>8</v>
      </c>
      <c r="I752" s="612">
        <f t="shared" si="218"/>
        <v>8</v>
      </c>
      <c r="J752" s="612">
        <f t="shared" si="219"/>
        <v>8</v>
      </c>
    </row>
    <row r="753" spans="1:10">
      <c r="A753" s="380"/>
      <c r="B753" s="332"/>
      <c r="C753" s="388" t="s">
        <v>2116</v>
      </c>
      <c r="D753" s="385" t="s">
        <v>2117</v>
      </c>
      <c r="E753" s="619">
        <v>0</v>
      </c>
      <c r="F753" s="619">
        <v>0</v>
      </c>
      <c r="G753" s="612">
        <v>5</v>
      </c>
      <c r="H753" s="612">
        <v>5</v>
      </c>
      <c r="I753" s="612">
        <f t="shared" ref="I753:I770" si="220">SUM(E753,G753)</f>
        <v>5</v>
      </c>
      <c r="J753" s="612">
        <f t="shared" ref="J753:J770" si="221">SUM(F753,H753)</f>
        <v>5</v>
      </c>
    </row>
    <row r="754" spans="1:10">
      <c r="A754" s="380"/>
      <c r="B754" s="332"/>
      <c r="C754" s="388" t="s">
        <v>2961</v>
      </c>
      <c r="D754" s="385" t="s">
        <v>2962</v>
      </c>
      <c r="E754" s="619">
        <v>0</v>
      </c>
      <c r="F754" s="619">
        <v>0</v>
      </c>
      <c r="G754" s="612">
        <v>1</v>
      </c>
      <c r="H754" s="612">
        <v>1</v>
      </c>
      <c r="I754" s="612">
        <f t="shared" si="220"/>
        <v>1</v>
      </c>
      <c r="J754" s="612">
        <f t="shared" si="221"/>
        <v>1</v>
      </c>
    </row>
    <row r="755" spans="1:10">
      <c r="A755" s="380"/>
      <c r="B755" s="332"/>
      <c r="C755" s="388" t="s">
        <v>2963</v>
      </c>
      <c r="D755" s="385" t="s">
        <v>2964</v>
      </c>
      <c r="E755" s="619">
        <v>0</v>
      </c>
      <c r="F755" s="619">
        <v>0</v>
      </c>
      <c r="G755" s="612">
        <v>1</v>
      </c>
      <c r="H755" s="612">
        <v>1</v>
      </c>
      <c r="I755" s="612">
        <f t="shared" si="220"/>
        <v>1</v>
      </c>
      <c r="J755" s="612">
        <f t="shared" si="221"/>
        <v>1</v>
      </c>
    </row>
    <row r="756" spans="1:10">
      <c r="A756" s="380"/>
      <c r="B756" s="332"/>
      <c r="C756" s="388" t="s">
        <v>1910</v>
      </c>
      <c r="D756" s="385" t="s">
        <v>1911</v>
      </c>
      <c r="E756" s="619">
        <v>0</v>
      </c>
      <c r="F756" s="619">
        <v>0</v>
      </c>
      <c r="G756" s="612">
        <v>1</v>
      </c>
      <c r="H756" s="612">
        <v>1</v>
      </c>
      <c r="I756" s="612">
        <f t="shared" ref="I756:I766" si="222">SUM(E756,G756)</f>
        <v>1</v>
      </c>
      <c r="J756" s="612">
        <f t="shared" ref="J756:J766" si="223">SUM(F756,H756)</f>
        <v>1</v>
      </c>
    </row>
    <row r="757" spans="1:10">
      <c r="A757" s="380"/>
      <c r="B757" s="332"/>
      <c r="C757" s="388" t="s">
        <v>6600</v>
      </c>
      <c r="D757" s="385" t="s">
        <v>6601</v>
      </c>
      <c r="E757" s="619">
        <v>0</v>
      </c>
      <c r="F757" s="619">
        <v>0</v>
      </c>
      <c r="G757" s="612">
        <v>1</v>
      </c>
      <c r="H757" s="612">
        <v>1</v>
      </c>
      <c r="I757" s="612">
        <f t="shared" si="222"/>
        <v>1</v>
      </c>
      <c r="J757" s="612">
        <f t="shared" si="223"/>
        <v>1</v>
      </c>
    </row>
    <row r="758" spans="1:10">
      <c r="A758" s="380"/>
      <c r="B758" s="332"/>
      <c r="C758" s="388" t="s">
        <v>6602</v>
      </c>
      <c r="D758" s="385" t="s">
        <v>6603</v>
      </c>
      <c r="E758" s="619">
        <v>0</v>
      </c>
      <c r="F758" s="619">
        <v>0</v>
      </c>
      <c r="G758" s="612">
        <v>5</v>
      </c>
      <c r="H758" s="612">
        <v>5</v>
      </c>
      <c r="I758" s="612">
        <f t="shared" si="222"/>
        <v>5</v>
      </c>
      <c r="J758" s="612">
        <f t="shared" si="223"/>
        <v>5</v>
      </c>
    </row>
    <row r="759" spans="1:10">
      <c r="A759" s="380"/>
      <c r="B759" s="332"/>
      <c r="C759" s="388" t="s">
        <v>2451</v>
      </c>
      <c r="D759" s="385" t="s">
        <v>2452</v>
      </c>
      <c r="E759" s="619">
        <v>0</v>
      </c>
      <c r="F759" s="619">
        <v>0</v>
      </c>
      <c r="G759" s="612">
        <v>6</v>
      </c>
      <c r="H759" s="612">
        <v>6</v>
      </c>
      <c r="I759" s="612">
        <f t="shared" si="222"/>
        <v>6</v>
      </c>
      <c r="J759" s="612">
        <f t="shared" si="223"/>
        <v>6</v>
      </c>
    </row>
    <row r="760" spans="1:10">
      <c r="A760" s="380"/>
      <c r="B760" s="332"/>
      <c r="C760" s="388" t="s">
        <v>6604</v>
      </c>
      <c r="D760" s="385" t="s">
        <v>6605</v>
      </c>
      <c r="E760" s="619">
        <v>0</v>
      </c>
      <c r="F760" s="619">
        <v>0</v>
      </c>
      <c r="G760" s="612">
        <v>2</v>
      </c>
      <c r="H760" s="612">
        <v>2</v>
      </c>
      <c r="I760" s="612">
        <f t="shared" si="222"/>
        <v>2</v>
      </c>
      <c r="J760" s="612">
        <f t="shared" si="223"/>
        <v>2</v>
      </c>
    </row>
    <row r="761" spans="1:10">
      <c r="A761" s="380"/>
      <c r="B761" s="332"/>
      <c r="C761" s="388" t="s">
        <v>6606</v>
      </c>
      <c r="D761" s="385" t="s">
        <v>6607</v>
      </c>
      <c r="E761" s="619">
        <v>0</v>
      </c>
      <c r="F761" s="619">
        <v>0</v>
      </c>
      <c r="G761" s="612">
        <v>1</v>
      </c>
      <c r="H761" s="612">
        <v>1</v>
      </c>
      <c r="I761" s="612">
        <f t="shared" si="222"/>
        <v>1</v>
      </c>
      <c r="J761" s="612">
        <f t="shared" si="223"/>
        <v>1</v>
      </c>
    </row>
    <row r="762" spans="1:10">
      <c r="A762" s="380"/>
      <c r="B762" s="332"/>
      <c r="C762" s="388" t="s">
        <v>6608</v>
      </c>
      <c r="D762" s="385" t="s">
        <v>6609</v>
      </c>
      <c r="E762" s="619">
        <v>0</v>
      </c>
      <c r="F762" s="619">
        <v>0</v>
      </c>
      <c r="G762" s="612">
        <v>1</v>
      </c>
      <c r="H762" s="612">
        <v>1</v>
      </c>
      <c r="I762" s="612">
        <f t="shared" si="222"/>
        <v>1</v>
      </c>
      <c r="J762" s="612">
        <f t="shared" si="223"/>
        <v>1</v>
      </c>
    </row>
    <row r="763" spans="1:10">
      <c r="A763" s="380"/>
      <c r="B763" s="332"/>
      <c r="C763" s="388" t="s">
        <v>6610</v>
      </c>
      <c r="D763" s="385" t="s">
        <v>6611</v>
      </c>
      <c r="E763" s="619">
        <v>0</v>
      </c>
      <c r="F763" s="619">
        <v>0</v>
      </c>
      <c r="G763" s="612">
        <v>1</v>
      </c>
      <c r="H763" s="612">
        <v>1</v>
      </c>
      <c r="I763" s="612">
        <f t="shared" si="222"/>
        <v>1</v>
      </c>
      <c r="J763" s="612">
        <f t="shared" si="223"/>
        <v>1</v>
      </c>
    </row>
    <row r="764" spans="1:10">
      <c r="A764" s="380"/>
      <c r="B764" s="332"/>
      <c r="C764" s="388" t="s">
        <v>6612</v>
      </c>
      <c r="D764" s="385" t="s">
        <v>6613</v>
      </c>
      <c r="E764" s="619">
        <v>0</v>
      </c>
      <c r="F764" s="619">
        <v>0</v>
      </c>
      <c r="G764" s="612">
        <v>1</v>
      </c>
      <c r="H764" s="612">
        <v>1</v>
      </c>
      <c r="I764" s="612">
        <f t="shared" si="222"/>
        <v>1</v>
      </c>
      <c r="J764" s="612">
        <f t="shared" si="223"/>
        <v>1</v>
      </c>
    </row>
    <row r="765" spans="1:10">
      <c r="A765" s="380"/>
      <c r="B765" s="332"/>
      <c r="C765" s="388" t="s">
        <v>2250</v>
      </c>
      <c r="D765" s="385" t="s">
        <v>2251</v>
      </c>
      <c r="E765" s="619">
        <v>0</v>
      </c>
      <c r="F765" s="619">
        <v>0</v>
      </c>
      <c r="G765" s="612">
        <v>1</v>
      </c>
      <c r="H765" s="612">
        <v>1</v>
      </c>
      <c r="I765" s="612">
        <f t="shared" si="222"/>
        <v>1</v>
      </c>
      <c r="J765" s="612">
        <f t="shared" si="223"/>
        <v>1</v>
      </c>
    </row>
    <row r="766" spans="1:10">
      <c r="A766" s="380"/>
      <c r="B766" s="332"/>
      <c r="C766" s="388" t="s">
        <v>6614</v>
      </c>
      <c r="D766" s="385" t="s">
        <v>6615</v>
      </c>
      <c r="E766" s="619">
        <v>0</v>
      </c>
      <c r="F766" s="619">
        <v>0</v>
      </c>
      <c r="G766" s="612">
        <v>2</v>
      </c>
      <c r="H766" s="612">
        <v>2</v>
      </c>
      <c r="I766" s="612">
        <f t="shared" si="222"/>
        <v>2</v>
      </c>
      <c r="J766" s="612">
        <f t="shared" si="223"/>
        <v>2</v>
      </c>
    </row>
    <row r="767" spans="1:10">
      <c r="A767" s="380"/>
      <c r="C767" s="388"/>
      <c r="D767" s="385"/>
      <c r="E767" s="619"/>
      <c r="F767" s="619"/>
      <c r="G767" s="612"/>
      <c r="H767" s="612"/>
      <c r="I767" s="612"/>
      <c r="J767" s="612"/>
    </row>
    <row r="768" spans="1:10">
      <c r="A768" s="380"/>
      <c r="C768" s="388"/>
      <c r="D768" s="385"/>
      <c r="E768" s="619"/>
      <c r="F768" s="619"/>
      <c r="G768" s="612"/>
      <c r="H768" s="612"/>
      <c r="I768" s="612"/>
      <c r="J768" s="612"/>
    </row>
    <row r="769" spans="1:10" ht="13.8">
      <c r="A769" s="380" t="s">
        <v>2965</v>
      </c>
      <c r="C769" s="333"/>
      <c r="D769" s="99"/>
      <c r="E769" s="619"/>
      <c r="F769" s="619"/>
      <c r="G769" s="612"/>
      <c r="H769" s="612"/>
      <c r="I769" s="612"/>
      <c r="J769" s="612"/>
    </row>
    <row r="770" spans="1:10">
      <c r="A770" s="380"/>
      <c r="B770" s="332"/>
      <c r="C770" s="382" t="s">
        <v>2968</v>
      </c>
      <c r="D770" s="383" t="s">
        <v>2969</v>
      </c>
      <c r="E770" s="619">
        <v>0</v>
      </c>
      <c r="F770" s="619">
        <v>0</v>
      </c>
      <c r="G770" s="612">
        <v>12</v>
      </c>
      <c r="H770" s="612">
        <v>12</v>
      </c>
      <c r="I770" s="612">
        <f t="shared" si="220"/>
        <v>12</v>
      </c>
      <c r="J770" s="612">
        <f t="shared" si="221"/>
        <v>12</v>
      </c>
    </row>
    <row r="771" spans="1:10">
      <c r="A771" s="380"/>
      <c r="B771" s="332"/>
      <c r="C771" s="382" t="s">
        <v>2970</v>
      </c>
      <c r="D771" s="383" t="s">
        <v>2971</v>
      </c>
      <c r="E771" s="619">
        <v>0</v>
      </c>
      <c r="F771" s="619">
        <v>0</v>
      </c>
      <c r="G771" s="612">
        <v>6</v>
      </c>
      <c r="H771" s="612">
        <v>6</v>
      </c>
      <c r="I771" s="612">
        <f t="shared" ref="I771:I802" si="224">SUM(E771,G771)</f>
        <v>6</v>
      </c>
      <c r="J771" s="612">
        <f t="shared" ref="J771:J802" si="225">SUM(F771,H771)</f>
        <v>6</v>
      </c>
    </row>
    <row r="772" spans="1:10">
      <c r="A772" s="380"/>
      <c r="B772" s="332"/>
      <c r="C772" s="382" t="s">
        <v>2972</v>
      </c>
      <c r="D772" s="383" t="s">
        <v>2973</v>
      </c>
      <c r="E772" s="619">
        <v>0</v>
      </c>
      <c r="F772" s="619">
        <v>0</v>
      </c>
      <c r="G772" s="612">
        <v>166</v>
      </c>
      <c r="H772" s="612">
        <v>166</v>
      </c>
      <c r="I772" s="612">
        <f t="shared" si="224"/>
        <v>166</v>
      </c>
      <c r="J772" s="612">
        <f t="shared" si="225"/>
        <v>166</v>
      </c>
    </row>
    <row r="773" spans="1:10">
      <c r="A773" s="380"/>
      <c r="B773" s="332"/>
      <c r="C773" s="382" t="s">
        <v>2974</v>
      </c>
      <c r="D773" s="383" t="s">
        <v>2975</v>
      </c>
      <c r="E773" s="619">
        <v>0</v>
      </c>
      <c r="F773" s="619">
        <v>0</v>
      </c>
      <c r="G773" s="612">
        <v>283</v>
      </c>
      <c r="H773" s="612">
        <v>283</v>
      </c>
      <c r="I773" s="612">
        <f t="shared" si="224"/>
        <v>283</v>
      </c>
      <c r="J773" s="612">
        <f t="shared" si="225"/>
        <v>283</v>
      </c>
    </row>
    <row r="774" spans="1:10">
      <c r="A774" s="380"/>
      <c r="B774" s="332"/>
      <c r="C774" s="382" t="s">
        <v>2976</v>
      </c>
      <c r="D774" s="383" t="s">
        <v>2977</v>
      </c>
      <c r="E774" s="619">
        <v>0</v>
      </c>
      <c r="F774" s="619">
        <v>0</v>
      </c>
      <c r="G774" s="612">
        <v>12</v>
      </c>
      <c r="H774" s="612">
        <v>12</v>
      </c>
      <c r="I774" s="612">
        <f t="shared" si="224"/>
        <v>12</v>
      </c>
      <c r="J774" s="612">
        <f t="shared" si="225"/>
        <v>12</v>
      </c>
    </row>
    <row r="775" spans="1:10">
      <c r="A775" s="380"/>
      <c r="B775" s="332"/>
      <c r="C775" s="388" t="s">
        <v>2978</v>
      </c>
      <c r="D775" s="385" t="s">
        <v>2979</v>
      </c>
      <c r="E775" s="619">
        <v>0</v>
      </c>
      <c r="F775" s="619">
        <v>0</v>
      </c>
      <c r="G775" s="612">
        <v>3</v>
      </c>
      <c r="H775" s="612">
        <v>3</v>
      </c>
      <c r="I775" s="612">
        <f t="shared" si="224"/>
        <v>3</v>
      </c>
      <c r="J775" s="612">
        <f t="shared" si="225"/>
        <v>3</v>
      </c>
    </row>
    <row r="776" spans="1:10">
      <c r="A776" s="380"/>
      <c r="B776" s="332"/>
      <c r="C776" s="388" t="s">
        <v>2547</v>
      </c>
      <c r="D776" s="385" t="s">
        <v>2980</v>
      </c>
      <c r="E776" s="619">
        <v>0</v>
      </c>
      <c r="F776" s="619">
        <v>0</v>
      </c>
      <c r="G776" s="612">
        <v>1</v>
      </c>
      <c r="H776" s="612">
        <v>1</v>
      </c>
      <c r="I776" s="612">
        <f t="shared" si="224"/>
        <v>1</v>
      </c>
      <c r="J776" s="612">
        <f t="shared" si="225"/>
        <v>1</v>
      </c>
    </row>
    <row r="777" spans="1:10">
      <c r="A777" s="380"/>
      <c r="B777" s="332"/>
      <c r="C777" s="388" t="s">
        <v>1932</v>
      </c>
      <c r="D777" s="385" t="s">
        <v>2981</v>
      </c>
      <c r="E777" s="619">
        <v>0</v>
      </c>
      <c r="F777" s="619">
        <v>0</v>
      </c>
      <c r="G777" s="612">
        <v>8</v>
      </c>
      <c r="H777" s="612">
        <v>8</v>
      </c>
      <c r="I777" s="612">
        <f t="shared" si="224"/>
        <v>8</v>
      </c>
      <c r="J777" s="612">
        <f t="shared" si="225"/>
        <v>8</v>
      </c>
    </row>
    <row r="778" spans="1:10">
      <c r="A778" s="380"/>
      <c r="B778" s="332"/>
      <c r="C778" s="388" t="s">
        <v>1967</v>
      </c>
      <c r="D778" s="385" t="s">
        <v>1968</v>
      </c>
      <c r="E778" s="619">
        <v>0</v>
      </c>
      <c r="F778" s="619">
        <v>0</v>
      </c>
      <c r="G778" s="612">
        <v>2</v>
      </c>
      <c r="H778" s="612">
        <v>2</v>
      </c>
      <c r="I778" s="612">
        <f t="shared" si="224"/>
        <v>2</v>
      </c>
      <c r="J778" s="612">
        <f t="shared" si="225"/>
        <v>2</v>
      </c>
    </row>
    <row r="779" spans="1:10">
      <c r="A779" s="380"/>
      <c r="B779" s="332"/>
      <c r="C779" s="388" t="s">
        <v>1975</v>
      </c>
      <c r="D779" s="385" t="s">
        <v>1976</v>
      </c>
      <c r="E779" s="619">
        <v>0</v>
      </c>
      <c r="F779" s="619">
        <v>0</v>
      </c>
      <c r="G779" s="612">
        <v>26</v>
      </c>
      <c r="H779" s="612">
        <v>26</v>
      </c>
      <c r="I779" s="612">
        <f t="shared" si="224"/>
        <v>26</v>
      </c>
      <c r="J779" s="612">
        <f t="shared" si="225"/>
        <v>26</v>
      </c>
    </row>
    <row r="780" spans="1:10">
      <c r="A780" s="380"/>
      <c r="B780" s="332"/>
      <c r="C780" s="388" t="s">
        <v>1979</v>
      </c>
      <c r="D780" s="385" t="s">
        <v>1980</v>
      </c>
      <c r="E780" s="619">
        <v>0</v>
      </c>
      <c r="F780" s="619">
        <v>0</v>
      </c>
      <c r="G780" s="612">
        <v>37</v>
      </c>
      <c r="H780" s="612">
        <v>37</v>
      </c>
      <c r="I780" s="612">
        <f t="shared" si="224"/>
        <v>37</v>
      </c>
      <c r="J780" s="612">
        <f t="shared" si="225"/>
        <v>37</v>
      </c>
    </row>
    <row r="781" spans="1:10">
      <c r="A781" s="380"/>
      <c r="B781" s="332"/>
      <c r="C781" s="388" t="s">
        <v>1981</v>
      </c>
      <c r="D781" s="385" t="s">
        <v>1982</v>
      </c>
      <c r="E781" s="619">
        <v>0</v>
      </c>
      <c r="F781" s="619">
        <v>0</v>
      </c>
      <c r="G781" s="612">
        <v>10</v>
      </c>
      <c r="H781" s="612">
        <v>10</v>
      </c>
      <c r="I781" s="612">
        <f t="shared" si="224"/>
        <v>10</v>
      </c>
      <c r="J781" s="612">
        <f t="shared" si="225"/>
        <v>10</v>
      </c>
    </row>
    <row r="782" spans="1:10">
      <c r="A782" s="380"/>
      <c r="B782" s="332"/>
      <c r="C782" s="388" t="s">
        <v>1983</v>
      </c>
      <c r="D782" s="385" t="s">
        <v>1984</v>
      </c>
      <c r="E782" s="619">
        <v>0</v>
      </c>
      <c r="F782" s="619">
        <v>0</v>
      </c>
      <c r="G782" s="612">
        <v>17</v>
      </c>
      <c r="H782" s="612">
        <v>17</v>
      </c>
      <c r="I782" s="612">
        <f t="shared" si="224"/>
        <v>17</v>
      </c>
      <c r="J782" s="612">
        <f t="shared" si="225"/>
        <v>17</v>
      </c>
    </row>
    <row r="783" spans="1:10">
      <c r="A783" s="380"/>
      <c r="B783" s="332"/>
      <c r="C783" s="388" t="s">
        <v>1985</v>
      </c>
      <c r="D783" s="385" t="s">
        <v>1986</v>
      </c>
      <c r="E783" s="619">
        <v>0</v>
      </c>
      <c r="F783" s="619">
        <v>0</v>
      </c>
      <c r="G783" s="612">
        <v>15</v>
      </c>
      <c r="H783" s="612">
        <v>15</v>
      </c>
      <c r="I783" s="612">
        <f t="shared" si="224"/>
        <v>15</v>
      </c>
      <c r="J783" s="612">
        <f t="shared" si="225"/>
        <v>15</v>
      </c>
    </row>
    <row r="784" spans="1:10">
      <c r="A784" s="380"/>
      <c r="B784" s="332"/>
      <c r="C784" s="388" t="s">
        <v>2982</v>
      </c>
      <c r="D784" s="385" t="s">
        <v>2983</v>
      </c>
      <c r="E784" s="619">
        <v>0</v>
      </c>
      <c r="F784" s="619">
        <v>0</v>
      </c>
      <c r="G784" s="612">
        <v>1</v>
      </c>
      <c r="H784" s="612">
        <v>1</v>
      </c>
      <c r="I784" s="612">
        <f t="shared" si="224"/>
        <v>1</v>
      </c>
      <c r="J784" s="612">
        <f t="shared" si="225"/>
        <v>1</v>
      </c>
    </row>
    <row r="785" spans="1:10">
      <c r="A785" s="380"/>
      <c r="B785" s="332"/>
      <c r="C785" s="382" t="s">
        <v>2984</v>
      </c>
      <c r="D785" s="383" t="s">
        <v>2985</v>
      </c>
      <c r="E785" s="619">
        <v>0</v>
      </c>
      <c r="F785" s="619">
        <v>0</v>
      </c>
      <c r="G785" s="612">
        <v>7</v>
      </c>
      <c r="H785" s="612">
        <v>7</v>
      </c>
      <c r="I785" s="612">
        <f t="shared" si="224"/>
        <v>7</v>
      </c>
      <c r="J785" s="612">
        <f t="shared" si="225"/>
        <v>7</v>
      </c>
    </row>
    <row r="786" spans="1:10">
      <c r="A786" s="380"/>
      <c r="B786" s="332"/>
      <c r="C786" s="382" t="s">
        <v>2284</v>
      </c>
      <c r="D786" s="383" t="s">
        <v>2285</v>
      </c>
      <c r="E786" s="619">
        <v>0</v>
      </c>
      <c r="F786" s="619">
        <v>0</v>
      </c>
      <c r="G786" s="612">
        <v>7</v>
      </c>
      <c r="H786" s="612">
        <v>7</v>
      </c>
      <c r="I786" s="612">
        <f t="shared" si="224"/>
        <v>7</v>
      </c>
      <c r="J786" s="612">
        <f t="shared" si="225"/>
        <v>7</v>
      </c>
    </row>
    <row r="787" spans="1:10">
      <c r="A787" s="380"/>
      <c r="B787" s="332"/>
      <c r="C787" s="388" t="s">
        <v>2986</v>
      </c>
      <c r="D787" s="385" t="s">
        <v>2987</v>
      </c>
      <c r="E787" s="619">
        <v>0</v>
      </c>
      <c r="F787" s="619">
        <v>0</v>
      </c>
      <c r="G787" s="612">
        <v>27</v>
      </c>
      <c r="H787" s="612">
        <v>27</v>
      </c>
      <c r="I787" s="612">
        <f t="shared" si="224"/>
        <v>27</v>
      </c>
      <c r="J787" s="612">
        <f t="shared" si="225"/>
        <v>27</v>
      </c>
    </row>
    <row r="788" spans="1:10">
      <c r="A788" s="380"/>
      <c r="B788" s="332"/>
      <c r="C788" s="382" t="s">
        <v>2988</v>
      </c>
      <c r="D788" s="383" t="s">
        <v>2989</v>
      </c>
      <c r="E788" s="619">
        <v>0</v>
      </c>
      <c r="F788" s="619">
        <v>0</v>
      </c>
      <c r="G788" s="612">
        <v>4</v>
      </c>
      <c r="H788" s="612">
        <v>4</v>
      </c>
      <c r="I788" s="612">
        <f t="shared" si="224"/>
        <v>4</v>
      </c>
      <c r="J788" s="612">
        <f t="shared" si="225"/>
        <v>4</v>
      </c>
    </row>
    <row r="789" spans="1:10">
      <c r="A789" s="380"/>
      <c r="B789" s="332"/>
      <c r="C789" s="388" t="s">
        <v>2990</v>
      </c>
      <c r="D789" s="385" t="s">
        <v>2991</v>
      </c>
      <c r="E789" s="619">
        <v>0</v>
      </c>
      <c r="F789" s="619">
        <v>0</v>
      </c>
      <c r="G789" s="612">
        <v>1</v>
      </c>
      <c r="H789" s="612">
        <v>1</v>
      </c>
      <c r="I789" s="612">
        <f t="shared" si="224"/>
        <v>1</v>
      </c>
      <c r="J789" s="612">
        <f t="shared" si="225"/>
        <v>1</v>
      </c>
    </row>
    <row r="790" spans="1:10">
      <c r="A790" s="380"/>
      <c r="B790" s="332"/>
      <c r="C790" s="382" t="s">
        <v>2992</v>
      </c>
      <c r="D790" s="383" t="s">
        <v>2993</v>
      </c>
      <c r="E790" s="619">
        <v>0</v>
      </c>
      <c r="F790" s="619">
        <v>0</v>
      </c>
      <c r="G790" s="612">
        <v>26</v>
      </c>
      <c r="H790" s="612">
        <v>26</v>
      </c>
      <c r="I790" s="612">
        <f t="shared" si="224"/>
        <v>26</v>
      </c>
      <c r="J790" s="612">
        <f t="shared" si="225"/>
        <v>26</v>
      </c>
    </row>
    <row r="791" spans="1:10">
      <c r="A791" s="380"/>
      <c r="B791" s="332"/>
      <c r="C791" s="388" t="s">
        <v>2994</v>
      </c>
      <c r="D791" s="385" t="s">
        <v>2995</v>
      </c>
      <c r="E791" s="619">
        <v>0</v>
      </c>
      <c r="F791" s="619">
        <v>0</v>
      </c>
      <c r="G791" s="612">
        <v>1</v>
      </c>
      <c r="H791" s="612">
        <v>1</v>
      </c>
      <c r="I791" s="612">
        <f t="shared" si="224"/>
        <v>1</v>
      </c>
      <c r="J791" s="612">
        <f t="shared" si="225"/>
        <v>1</v>
      </c>
    </row>
    <row r="792" spans="1:10">
      <c r="A792" s="380"/>
      <c r="B792" s="332"/>
      <c r="C792" s="382" t="s">
        <v>2996</v>
      </c>
      <c r="D792" s="383" t="s">
        <v>2997</v>
      </c>
      <c r="E792" s="619">
        <v>0</v>
      </c>
      <c r="F792" s="619">
        <v>0</v>
      </c>
      <c r="G792" s="612">
        <v>5</v>
      </c>
      <c r="H792" s="612">
        <v>5</v>
      </c>
      <c r="I792" s="612">
        <f t="shared" si="224"/>
        <v>5</v>
      </c>
      <c r="J792" s="612">
        <f t="shared" si="225"/>
        <v>5</v>
      </c>
    </row>
    <row r="793" spans="1:10">
      <c r="A793" s="380"/>
      <c r="B793" s="332"/>
      <c r="C793" s="382" t="s">
        <v>2998</v>
      </c>
      <c r="D793" s="383" t="s">
        <v>2999</v>
      </c>
      <c r="E793" s="619">
        <v>0</v>
      </c>
      <c r="F793" s="619">
        <v>0</v>
      </c>
      <c r="G793" s="612">
        <v>54</v>
      </c>
      <c r="H793" s="612">
        <v>54</v>
      </c>
      <c r="I793" s="612">
        <f t="shared" si="224"/>
        <v>54</v>
      </c>
      <c r="J793" s="612">
        <f t="shared" si="225"/>
        <v>54</v>
      </c>
    </row>
    <row r="794" spans="1:10">
      <c r="A794" s="380"/>
      <c r="B794" s="332"/>
      <c r="C794" s="382" t="s">
        <v>3000</v>
      </c>
      <c r="D794" s="383" t="s">
        <v>3001</v>
      </c>
      <c r="E794" s="619">
        <v>0</v>
      </c>
      <c r="F794" s="619">
        <v>0</v>
      </c>
      <c r="G794" s="612">
        <v>86</v>
      </c>
      <c r="H794" s="612">
        <v>86</v>
      </c>
      <c r="I794" s="612">
        <f t="shared" si="224"/>
        <v>86</v>
      </c>
      <c r="J794" s="612">
        <f t="shared" si="225"/>
        <v>86</v>
      </c>
    </row>
    <row r="795" spans="1:10">
      <c r="A795" s="380"/>
      <c r="B795" s="332"/>
      <c r="C795" s="388" t="s">
        <v>3002</v>
      </c>
      <c r="D795" s="385" t="s">
        <v>3003</v>
      </c>
      <c r="E795" s="619">
        <v>0</v>
      </c>
      <c r="F795" s="619">
        <v>0</v>
      </c>
      <c r="G795" s="612">
        <v>4</v>
      </c>
      <c r="H795" s="612">
        <v>4</v>
      </c>
      <c r="I795" s="612">
        <f t="shared" si="224"/>
        <v>4</v>
      </c>
      <c r="J795" s="612">
        <f t="shared" si="225"/>
        <v>4</v>
      </c>
    </row>
    <row r="796" spans="1:10">
      <c r="A796" s="380"/>
      <c r="B796" s="332"/>
      <c r="C796" s="382" t="s">
        <v>3004</v>
      </c>
      <c r="D796" s="383" t="s">
        <v>3005</v>
      </c>
      <c r="E796" s="619">
        <v>0</v>
      </c>
      <c r="F796" s="619">
        <v>0</v>
      </c>
      <c r="G796" s="612">
        <v>2</v>
      </c>
      <c r="H796" s="612">
        <v>2</v>
      </c>
      <c r="I796" s="612">
        <f t="shared" si="224"/>
        <v>2</v>
      </c>
      <c r="J796" s="612">
        <f t="shared" si="225"/>
        <v>2</v>
      </c>
    </row>
    <row r="797" spans="1:10">
      <c r="A797" s="380"/>
      <c r="B797" s="332"/>
      <c r="C797" s="388" t="s">
        <v>3006</v>
      </c>
      <c r="D797" s="385" t="s">
        <v>3007</v>
      </c>
      <c r="E797" s="619">
        <v>0</v>
      </c>
      <c r="F797" s="619">
        <v>0</v>
      </c>
      <c r="G797" s="612">
        <v>3</v>
      </c>
      <c r="H797" s="612">
        <v>3</v>
      </c>
      <c r="I797" s="612">
        <f t="shared" si="224"/>
        <v>3</v>
      </c>
      <c r="J797" s="612">
        <f t="shared" si="225"/>
        <v>3</v>
      </c>
    </row>
    <row r="798" spans="1:10">
      <c r="A798" s="380"/>
      <c r="B798" s="332"/>
      <c r="C798" s="388" t="s">
        <v>3008</v>
      </c>
      <c r="D798" s="385" t="s">
        <v>3009</v>
      </c>
      <c r="E798" s="619">
        <v>0</v>
      </c>
      <c r="F798" s="619">
        <v>0</v>
      </c>
      <c r="G798" s="612">
        <v>2</v>
      </c>
      <c r="H798" s="612">
        <v>2</v>
      </c>
      <c r="I798" s="612">
        <f t="shared" si="224"/>
        <v>2</v>
      </c>
      <c r="J798" s="612">
        <f t="shared" si="225"/>
        <v>2</v>
      </c>
    </row>
    <row r="799" spans="1:10">
      <c r="A799" s="380"/>
      <c r="B799" s="332"/>
      <c r="C799" s="382" t="s">
        <v>2409</v>
      </c>
      <c r="D799" s="383" t="s">
        <v>2410</v>
      </c>
      <c r="E799" s="619">
        <v>0</v>
      </c>
      <c r="F799" s="619">
        <v>0</v>
      </c>
      <c r="G799" s="612">
        <v>20</v>
      </c>
      <c r="H799" s="612">
        <v>20</v>
      </c>
      <c r="I799" s="612">
        <f t="shared" si="224"/>
        <v>20</v>
      </c>
      <c r="J799" s="612">
        <f t="shared" si="225"/>
        <v>20</v>
      </c>
    </row>
    <row r="800" spans="1:10">
      <c r="A800" s="380"/>
      <c r="B800" s="332"/>
      <c r="C800" s="382" t="s">
        <v>3010</v>
      </c>
      <c r="D800" s="383" t="s">
        <v>3011</v>
      </c>
      <c r="E800" s="619">
        <v>0</v>
      </c>
      <c r="F800" s="619">
        <v>0</v>
      </c>
      <c r="G800" s="612">
        <v>3</v>
      </c>
      <c r="H800" s="612">
        <v>3</v>
      </c>
      <c r="I800" s="612">
        <f t="shared" si="224"/>
        <v>3</v>
      </c>
      <c r="J800" s="612">
        <f t="shared" si="225"/>
        <v>3</v>
      </c>
    </row>
    <row r="801" spans="1:10">
      <c r="A801" s="380"/>
      <c r="B801" s="332"/>
      <c r="C801" s="388" t="s">
        <v>3012</v>
      </c>
      <c r="D801" s="385" t="s">
        <v>3013</v>
      </c>
      <c r="E801" s="619">
        <v>0</v>
      </c>
      <c r="F801" s="619">
        <v>0</v>
      </c>
      <c r="G801" s="612">
        <v>1</v>
      </c>
      <c r="H801" s="612">
        <v>1</v>
      </c>
      <c r="I801" s="612">
        <f t="shared" si="224"/>
        <v>1</v>
      </c>
      <c r="J801" s="612">
        <f t="shared" si="225"/>
        <v>1</v>
      </c>
    </row>
    <row r="802" spans="1:10">
      <c r="A802" s="380"/>
      <c r="B802" s="332"/>
      <c r="C802" s="382" t="s">
        <v>3014</v>
      </c>
      <c r="D802" s="383" t="s">
        <v>3015</v>
      </c>
      <c r="E802" s="619">
        <v>0</v>
      </c>
      <c r="F802" s="619">
        <v>0</v>
      </c>
      <c r="G802" s="612">
        <v>5</v>
      </c>
      <c r="H802" s="612">
        <v>5</v>
      </c>
      <c r="I802" s="612">
        <f t="shared" si="224"/>
        <v>5</v>
      </c>
      <c r="J802" s="612">
        <f t="shared" si="225"/>
        <v>5</v>
      </c>
    </row>
    <row r="803" spans="1:10">
      <c r="A803" s="380"/>
      <c r="B803" s="332"/>
      <c r="C803" s="382" t="s">
        <v>3016</v>
      </c>
      <c r="D803" s="383" t="s">
        <v>3017</v>
      </c>
      <c r="E803" s="619">
        <v>0</v>
      </c>
      <c r="F803" s="619">
        <v>0</v>
      </c>
      <c r="G803" s="612">
        <v>2</v>
      </c>
      <c r="H803" s="612">
        <v>2</v>
      </c>
      <c r="I803" s="612">
        <f t="shared" ref="I803:I840" si="226">SUM(E803,G803)</f>
        <v>2</v>
      </c>
      <c r="J803" s="612">
        <f t="shared" ref="J803:J840" si="227">SUM(F803,H803)</f>
        <v>2</v>
      </c>
    </row>
    <row r="804" spans="1:10">
      <c r="A804" s="380"/>
      <c r="B804" s="332"/>
      <c r="C804" s="388" t="s">
        <v>3018</v>
      </c>
      <c r="D804" s="385" t="s">
        <v>3019</v>
      </c>
      <c r="E804" s="619">
        <v>0</v>
      </c>
      <c r="F804" s="619">
        <v>0</v>
      </c>
      <c r="G804" s="612">
        <v>5</v>
      </c>
      <c r="H804" s="612">
        <v>5</v>
      </c>
      <c r="I804" s="612">
        <f t="shared" si="226"/>
        <v>5</v>
      </c>
      <c r="J804" s="612">
        <f t="shared" si="227"/>
        <v>5</v>
      </c>
    </row>
    <row r="805" spans="1:10">
      <c r="A805" s="380"/>
      <c r="B805" s="332"/>
      <c r="C805" s="388" t="s">
        <v>3020</v>
      </c>
      <c r="D805" s="385" t="s">
        <v>3021</v>
      </c>
      <c r="E805" s="619">
        <v>0</v>
      </c>
      <c r="F805" s="619">
        <v>0</v>
      </c>
      <c r="G805" s="612">
        <v>10</v>
      </c>
      <c r="H805" s="612">
        <v>10</v>
      </c>
      <c r="I805" s="612">
        <f t="shared" si="226"/>
        <v>10</v>
      </c>
      <c r="J805" s="612">
        <f t="shared" si="227"/>
        <v>10</v>
      </c>
    </row>
    <row r="806" spans="1:10">
      <c r="A806" s="380"/>
      <c r="B806" s="332"/>
      <c r="C806" s="382" t="s">
        <v>3022</v>
      </c>
      <c r="D806" s="383" t="s">
        <v>3023</v>
      </c>
      <c r="E806" s="619">
        <v>0</v>
      </c>
      <c r="F806" s="619">
        <v>0</v>
      </c>
      <c r="G806" s="612">
        <v>23</v>
      </c>
      <c r="H806" s="612">
        <v>23</v>
      </c>
      <c r="I806" s="612">
        <f t="shared" si="226"/>
        <v>23</v>
      </c>
      <c r="J806" s="612">
        <f t="shared" si="227"/>
        <v>23</v>
      </c>
    </row>
    <row r="807" spans="1:10">
      <c r="A807" s="380"/>
      <c r="B807" s="332"/>
      <c r="C807" s="382" t="s">
        <v>3024</v>
      </c>
      <c r="D807" s="383" t="s">
        <v>3025</v>
      </c>
      <c r="E807" s="619">
        <v>0</v>
      </c>
      <c r="F807" s="619">
        <v>0</v>
      </c>
      <c r="G807" s="612">
        <v>11</v>
      </c>
      <c r="H807" s="612">
        <v>11</v>
      </c>
      <c r="I807" s="612">
        <f t="shared" si="226"/>
        <v>11</v>
      </c>
      <c r="J807" s="612">
        <f t="shared" si="227"/>
        <v>11</v>
      </c>
    </row>
    <row r="808" spans="1:10">
      <c r="A808" s="380"/>
      <c r="B808" s="332"/>
      <c r="C808" s="382" t="s">
        <v>3026</v>
      </c>
      <c r="D808" s="383" t="s">
        <v>3027</v>
      </c>
      <c r="E808" s="619">
        <v>0</v>
      </c>
      <c r="F808" s="619">
        <v>0</v>
      </c>
      <c r="G808" s="612">
        <v>27</v>
      </c>
      <c r="H808" s="612">
        <v>27</v>
      </c>
      <c r="I808" s="612">
        <f t="shared" si="226"/>
        <v>27</v>
      </c>
      <c r="J808" s="612">
        <f t="shared" si="227"/>
        <v>27</v>
      </c>
    </row>
    <row r="809" spans="1:10">
      <c r="A809" s="380"/>
      <c r="B809" s="332"/>
      <c r="C809" s="388" t="s">
        <v>3028</v>
      </c>
      <c r="D809" s="385" t="s">
        <v>3029</v>
      </c>
      <c r="E809" s="619">
        <v>0</v>
      </c>
      <c r="F809" s="619">
        <v>0</v>
      </c>
      <c r="G809" s="612">
        <v>2</v>
      </c>
      <c r="H809" s="612">
        <v>2</v>
      </c>
      <c r="I809" s="612">
        <f t="shared" si="226"/>
        <v>2</v>
      </c>
      <c r="J809" s="612">
        <f t="shared" si="227"/>
        <v>2</v>
      </c>
    </row>
    <row r="810" spans="1:10">
      <c r="A810" s="380"/>
      <c r="B810" s="332"/>
      <c r="C810" s="382" t="s">
        <v>3030</v>
      </c>
      <c r="D810" s="383" t="s">
        <v>3031</v>
      </c>
      <c r="E810" s="619">
        <v>0</v>
      </c>
      <c r="F810" s="619">
        <v>0</v>
      </c>
      <c r="G810" s="612">
        <v>9</v>
      </c>
      <c r="H810" s="612">
        <v>9</v>
      </c>
      <c r="I810" s="612">
        <f t="shared" si="226"/>
        <v>9</v>
      </c>
      <c r="J810" s="612">
        <f t="shared" si="227"/>
        <v>9</v>
      </c>
    </row>
    <row r="811" spans="1:10">
      <c r="A811" s="380"/>
      <c r="B811" s="332"/>
      <c r="C811" s="382" t="s">
        <v>2286</v>
      </c>
      <c r="D811" s="383" t="s">
        <v>2287</v>
      </c>
      <c r="E811" s="619">
        <v>0</v>
      </c>
      <c r="F811" s="619">
        <v>0</v>
      </c>
      <c r="G811" s="612">
        <v>28</v>
      </c>
      <c r="H811" s="612">
        <v>28</v>
      </c>
      <c r="I811" s="612">
        <f t="shared" si="226"/>
        <v>28</v>
      </c>
      <c r="J811" s="612">
        <f t="shared" si="227"/>
        <v>28</v>
      </c>
    </row>
    <row r="812" spans="1:10">
      <c r="A812" s="380"/>
      <c r="B812" s="332"/>
      <c r="C812" s="382" t="s">
        <v>3032</v>
      </c>
      <c r="D812" s="383" t="s">
        <v>3033</v>
      </c>
      <c r="E812" s="619">
        <v>0</v>
      </c>
      <c r="F812" s="619">
        <v>0</v>
      </c>
      <c r="G812" s="612">
        <v>21</v>
      </c>
      <c r="H812" s="612">
        <v>21</v>
      </c>
      <c r="I812" s="612">
        <f t="shared" si="226"/>
        <v>21</v>
      </c>
      <c r="J812" s="612">
        <f t="shared" si="227"/>
        <v>21</v>
      </c>
    </row>
    <row r="813" spans="1:10">
      <c r="A813" s="380"/>
      <c r="B813" s="332"/>
      <c r="C813" s="388" t="s">
        <v>3034</v>
      </c>
      <c r="D813" s="385" t="s">
        <v>3035</v>
      </c>
      <c r="E813" s="619">
        <v>0</v>
      </c>
      <c r="F813" s="619">
        <v>0</v>
      </c>
      <c r="G813" s="612">
        <v>1</v>
      </c>
      <c r="H813" s="612">
        <v>1</v>
      </c>
      <c r="I813" s="612">
        <f t="shared" si="226"/>
        <v>1</v>
      </c>
      <c r="J813" s="612">
        <f t="shared" si="227"/>
        <v>1</v>
      </c>
    </row>
    <row r="814" spans="1:10">
      <c r="A814" s="380"/>
      <c r="B814" s="332"/>
      <c r="C814" s="388" t="s">
        <v>3036</v>
      </c>
      <c r="D814" s="385" t="s">
        <v>3037</v>
      </c>
      <c r="E814" s="619">
        <v>0</v>
      </c>
      <c r="F814" s="619">
        <v>0</v>
      </c>
      <c r="G814" s="612">
        <v>2</v>
      </c>
      <c r="H814" s="612">
        <v>2</v>
      </c>
      <c r="I814" s="612">
        <f t="shared" si="226"/>
        <v>2</v>
      </c>
      <c r="J814" s="612">
        <f t="shared" si="227"/>
        <v>2</v>
      </c>
    </row>
    <row r="815" spans="1:10">
      <c r="A815" s="380"/>
      <c r="B815" s="332"/>
      <c r="C815" s="388" t="s">
        <v>3038</v>
      </c>
      <c r="D815" s="385" t="s">
        <v>3039</v>
      </c>
      <c r="E815" s="619">
        <v>0</v>
      </c>
      <c r="F815" s="619">
        <v>0</v>
      </c>
      <c r="G815" s="612">
        <v>5</v>
      </c>
      <c r="H815" s="612">
        <v>5</v>
      </c>
      <c r="I815" s="612">
        <f t="shared" si="226"/>
        <v>5</v>
      </c>
      <c r="J815" s="612">
        <f t="shared" si="227"/>
        <v>5</v>
      </c>
    </row>
    <row r="816" spans="1:10">
      <c r="A816" s="380"/>
      <c r="B816" s="332"/>
      <c r="C816" s="388" t="s">
        <v>3040</v>
      </c>
      <c r="D816" s="385" t="s">
        <v>3041</v>
      </c>
      <c r="E816" s="619">
        <v>0</v>
      </c>
      <c r="F816" s="619">
        <v>0</v>
      </c>
      <c r="G816" s="612">
        <v>119</v>
      </c>
      <c r="H816" s="612">
        <v>119</v>
      </c>
      <c r="I816" s="612">
        <f t="shared" si="226"/>
        <v>119</v>
      </c>
      <c r="J816" s="612">
        <f t="shared" si="227"/>
        <v>119</v>
      </c>
    </row>
    <row r="817" spans="1:10">
      <c r="A817" s="380"/>
      <c r="B817" s="332"/>
      <c r="C817" s="382" t="s">
        <v>3042</v>
      </c>
      <c r="D817" s="383" t="s">
        <v>3043</v>
      </c>
      <c r="E817" s="619">
        <v>0</v>
      </c>
      <c r="F817" s="619">
        <v>0</v>
      </c>
      <c r="G817" s="612">
        <v>4</v>
      </c>
      <c r="H817" s="612">
        <v>4</v>
      </c>
      <c r="I817" s="612">
        <f t="shared" si="226"/>
        <v>4</v>
      </c>
      <c r="J817" s="612">
        <f t="shared" si="227"/>
        <v>4</v>
      </c>
    </row>
    <row r="818" spans="1:10">
      <c r="A818" s="380"/>
      <c r="B818" s="332"/>
      <c r="C818" s="382" t="s">
        <v>3044</v>
      </c>
      <c r="D818" s="383" t="s">
        <v>3045</v>
      </c>
      <c r="E818" s="619">
        <v>0</v>
      </c>
      <c r="F818" s="619">
        <v>0</v>
      </c>
      <c r="G818" s="612">
        <v>9</v>
      </c>
      <c r="H818" s="612">
        <v>9</v>
      </c>
      <c r="I818" s="612">
        <f t="shared" si="226"/>
        <v>9</v>
      </c>
      <c r="J818" s="612">
        <f t="shared" si="227"/>
        <v>9</v>
      </c>
    </row>
    <row r="819" spans="1:10">
      <c r="A819" s="380"/>
      <c r="B819" s="332"/>
      <c r="C819" s="382" t="s">
        <v>2288</v>
      </c>
      <c r="D819" s="383" t="s">
        <v>2289</v>
      </c>
      <c r="E819" s="619">
        <v>0</v>
      </c>
      <c r="F819" s="619">
        <v>0</v>
      </c>
      <c r="G819" s="612">
        <v>1</v>
      </c>
      <c r="H819" s="612">
        <v>1</v>
      </c>
      <c r="I819" s="612">
        <f t="shared" si="226"/>
        <v>1</v>
      </c>
      <c r="J819" s="612">
        <f t="shared" si="227"/>
        <v>1</v>
      </c>
    </row>
    <row r="820" spans="1:10">
      <c r="A820" s="380"/>
      <c r="B820" s="332"/>
      <c r="C820" s="382" t="s">
        <v>2385</v>
      </c>
      <c r="D820" s="383" t="s">
        <v>2386</v>
      </c>
      <c r="E820" s="619">
        <v>0</v>
      </c>
      <c r="F820" s="619">
        <v>0</v>
      </c>
      <c r="G820" s="612">
        <v>10</v>
      </c>
      <c r="H820" s="612">
        <v>10</v>
      </c>
      <c r="I820" s="612">
        <f t="shared" si="226"/>
        <v>10</v>
      </c>
      <c r="J820" s="612">
        <f t="shared" si="227"/>
        <v>10</v>
      </c>
    </row>
    <row r="821" spans="1:10">
      <c r="A821" s="380"/>
      <c r="B821" s="332"/>
      <c r="C821" s="382" t="s">
        <v>2290</v>
      </c>
      <c r="D821" s="383" t="s">
        <v>2291</v>
      </c>
      <c r="E821" s="619">
        <v>0</v>
      </c>
      <c r="F821" s="619">
        <v>0</v>
      </c>
      <c r="G821" s="612">
        <v>2</v>
      </c>
      <c r="H821" s="612">
        <v>2</v>
      </c>
      <c r="I821" s="612">
        <f t="shared" si="226"/>
        <v>2</v>
      </c>
      <c r="J821" s="612">
        <f t="shared" si="227"/>
        <v>2</v>
      </c>
    </row>
    <row r="822" spans="1:10">
      <c r="A822" s="380"/>
      <c r="B822" s="332"/>
      <c r="C822" s="382" t="s">
        <v>3046</v>
      </c>
      <c r="D822" s="383" t="s">
        <v>3047</v>
      </c>
      <c r="E822" s="619">
        <v>0</v>
      </c>
      <c r="F822" s="619">
        <v>0</v>
      </c>
      <c r="G822" s="612">
        <v>2</v>
      </c>
      <c r="H822" s="612">
        <v>2</v>
      </c>
      <c r="I822" s="612">
        <f t="shared" si="226"/>
        <v>2</v>
      </c>
      <c r="J822" s="612">
        <f t="shared" si="227"/>
        <v>2</v>
      </c>
    </row>
    <row r="823" spans="1:10">
      <c r="A823" s="380"/>
      <c r="B823" s="332"/>
      <c r="C823" s="382" t="s">
        <v>2292</v>
      </c>
      <c r="D823" s="383" t="s">
        <v>2293</v>
      </c>
      <c r="E823" s="619">
        <v>0</v>
      </c>
      <c r="F823" s="619">
        <v>0</v>
      </c>
      <c r="G823" s="612">
        <v>10</v>
      </c>
      <c r="H823" s="612">
        <v>10</v>
      </c>
      <c r="I823" s="612">
        <f t="shared" si="226"/>
        <v>10</v>
      </c>
      <c r="J823" s="612">
        <f t="shared" si="227"/>
        <v>10</v>
      </c>
    </row>
    <row r="824" spans="1:10">
      <c r="A824" s="380"/>
      <c r="B824" s="332"/>
      <c r="C824" s="382" t="s">
        <v>3048</v>
      </c>
      <c r="D824" s="383" t="s">
        <v>3049</v>
      </c>
      <c r="E824" s="619">
        <v>0</v>
      </c>
      <c r="F824" s="619">
        <v>0</v>
      </c>
      <c r="G824" s="612">
        <v>2</v>
      </c>
      <c r="H824" s="612">
        <v>2</v>
      </c>
      <c r="I824" s="612">
        <f t="shared" si="226"/>
        <v>2</v>
      </c>
      <c r="J824" s="612">
        <f t="shared" si="227"/>
        <v>2</v>
      </c>
    </row>
    <row r="825" spans="1:10">
      <c r="A825" s="380"/>
      <c r="B825" s="332"/>
      <c r="C825" s="388" t="s">
        <v>2294</v>
      </c>
      <c r="D825" s="385" t="s">
        <v>2295</v>
      </c>
      <c r="E825" s="619">
        <v>0</v>
      </c>
      <c r="F825" s="619">
        <v>0</v>
      </c>
      <c r="G825" s="612">
        <v>5</v>
      </c>
      <c r="H825" s="612">
        <v>5</v>
      </c>
      <c r="I825" s="612">
        <f t="shared" si="226"/>
        <v>5</v>
      </c>
      <c r="J825" s="612">
        <f t="shared" si="227"/>
        <v>5</v>
      </c>
    </row>
    <row r="826" spans="1:10">
      <c r="A826" s="380"/>
      <c r="B826" s="332"/>
      <c r="C826" s="388" t="s">
        <v>3050</v>
      </c>
      <c r="D826" s="385" t="s">
        <v>3051</v>
      </c>
      <c r="E826" s="619">
        <v>0</v>
      </c>
      <c r="F826" s="619">
        <v>0</v>
      </c>
      <c r="G826" s="612">
        <v>1</v>
      </c>
      <c r="H826" s="612">
        <v>1</v>
      </c>
      <c r="I826" s="612">
        <f t="shared" si="226"/>
        <v>1</v>
      </c>
      <c r="J826" s="612">
        <f t="shared" si="227"/>
        <v>1</v>
      </c>
    </row>
    <row r="827" spans="1:10">
      <c r="A827" s="380"/>
      <c r="B827" s="332"/>
      <c r="C827" s="388" t="s">
        <v>3054</v>
      </c>
      <c r="D827" s="385" t="s">
        <v>3055</v>
      </c>
      <c r="E827" s="619">
        <v>0</v>
      </c>
      <c r="F827" s="619">
        <v>0</v>
      </c>
      <c r="G827" s="612">
        <v>2</v>
      </c>
      <c r="H827" s="612">
        <v>2</v>
      </c>
      <c r="I827" s="612">
        <f t="shared" si="226"/>
        <v>2</v>
      </c>
      <c r="J827" s="612">
        <f t="shared" si="227"/>
        <v>2</v>
      </c>
    </row>
    <row r="828" spans="1:10">
      <c r="A828" s="380"/>
      <c r="B828" s="332"/>
      <c r="C828" s="388" t="s">
        <v>3056</v>
      </c>
      <c r="D828" s="385" t="s">
        <v>3057</v>
      </c>
      <c r="E828" s="619">
        <v>0</v>
      </c>
      <c r="F828" s="619">
        <v>0</v>
      </c>
      <c r="G828" s="612">
        <v>4</v>
      </c>
      <c r="H828" s="612">
        <v>4</v>
      </c>
      <c r="I828" s="612">
        <f t="shared" si="226"/>
        <v>4</v>
      </c>
      <c r="J828" s="612">
        <f t="shared" si="227"/>
        <v>4</v>
      </c>
    </row>
    <row r="829" spans="1:10">
      <c r="A829" s="380"/>
      <c r="B829" s="332"/>
      <c r="C829" s="388" t="s">
        <v>3058</v>
      </c>
      <c r="D829" s="385" t="s">
        <v>3059</v>
      </c>
      <c r="E829" s="619">
        <v>0</v>
      </c>
      <c r="F829" s="619">
        <v>0</v>
      </c>
      <c r="G829" s="612">
        <v>2</v>
      </c>
      <c r="H829" s="612">
        <v>2</v>
      </c>
      <c r="I829" s="612">
        <f t="shared" si="226"/>
        <v>2</v>
      </c>
      <c r="J829" s="612">
        <f t="shared" si="227"/>
        <v>2</v>
      </c>
    </row>
    <row r="830" spans="1:10">
      <c r="A830" s="380"/>
      <c r="B830" s="332"/>
      <c r="C830" s="388" t="s">
        <v>2355</v>
      </c>
      <c r="D830" s="385" t="s">
        <v>2356</v>
      </c>
      <c r="E830" s="619">
        <v>0</v>
      </c>
      <c r="F830" s="619">
        <v>0</v>
      </c>
      <c r="G830" s="612">
        <v>1</v>
      </c>
      <c r="H830" s="612">
        <v>1</v>
      </c>
      <c r="I830" s="612">
        <f t="shared" si="226"/>
        <v>1</v>
      </c>
      <c r="J830" s="612">
        <f t="shared" si="227"/>
        <v>1</v>
      </c>
    </row>
    <row r="831" spans="1:10">
      <c r="A831" s="380"/>
      <c r="B831" s="332"/>
      <c r="C831" s="382" t="s">
        <v>3060</v>
      </c>
      <c r="D831" s="383" t="s">
        <v>3061</v>
      </c>
      <c r="E831" s="619">
        <v>0</v>
      </c>
      <c r="F831" s="619">
        <v>0</v>
      </c>
      <c r="G831" s="612">
        <v>4</v>
      </c>
      <c r="H831" s="612">
        <v>4</v>
      </c>
      <c r="I831" s="612">
        <f t="shared" si="226"/>
        <v>4</v>
      </c>
      <c r="J831" s="612">
        <f t="shared" si="227"/>
        <v>4</v>
      </c>
    </row>
    <row r="832" spans="1:10">
      <c r="A832" s="380"/>
      <c r="B832" s="332"/>
      <c r="C832" s="391" t="s">
        <v>3062</v>
      </c>
      <c r="D832" s="383" t="s">
        <v>3063</v>
      </c>
      <c r="E832" s="619">
        <v>0</v>
      </c>
      <c r="F832" s="619">
        <v>0</v>
      </c>
      <c r="G832" s="612">
        <v>394</v>
      </c>
      <c r="H832" s="612">
        <v>394</v>
      </c>
      <c r="I832" s="612">
        <f t="shared" si="226"/>
        <v>394</v>
      </c>
      <c r="J832" s="612">
        <f t="shared" si="227"/>
        <v>394</v>
      </c>
    </row>
    <row r="833" spans="1:10">
      <c r="A833" s="380"/>
      <c r="B833" s="332"/>
      <c r="C833" s="382" t="s">
        <v>3064</v>
      </c>
      <c r="D833" s="383" t="s">
        <v>3065</v>
      </c>
      <c r="E833" s="619">
        <v>0</v>
      </c>
      <c r="F833" s="619">
        <v>0</v>
      </c>
      <c r="G833" s="612">
        <v>163</v>
      </c>
      <c r="H833" s="612">
        <v>163</v>
      </c>
      <c r="I833" s="612">
        <f t="shared" si="226"/>
        <v>163</v>
      </c>
      <c r="J833" s="612">
        <f t="shared" si="227"/>
        <v>163</v>
      </c>
    </row>
    <row r="834" spans="1:10">
      <c r="A834" s="380"/>
      <c r="B834" s="332"/>
      <c r="C834" s="382" t="s">
        <v>3066</v>
      </c>
      <c r="D834" s="383" t="s">
        <v>3067</v>
      </c>
      <c r="E834" s="619">
        <v>0</v>
      </c>
      <c r="F834" s="619">
        <v>0</v>
      </c>
      <c r="G834" s="612">
        <v>418</v>
      </c>
      <c r="H834" s="612">
        <v>418</v>
      </c>
      <c r="I834" s="612">
        <f t="shared" si="226"/>
        <v>418</v>
      </c>
      <c r="J834" s="612">
        <f t="shared" si="227"/>
        <v>418</v>
      </c>
    </row>
    <row r="835" spans="1:10">
      <c r="A835" s="380"/>
      <c r="B835" s="332"/>
      <c r="C835" s="388" t="s">
        <v>2359</v>
      </c>
      <c r="D835" s="385" t="s">
        <v>2360</v>
      </c>
      <c r="E835" s="619">
        <v>0</v>
      </c>
      <c r="F835" s="619">
        <v>0</v>
      </c>
      <c r="G835" s="612">
        <v>2</v>
      </c>
      <c r="H835" s="612">
        <v>2</v>
      </c>
      <c r="I835" s="612">
        <f t="shared" si="226"/>
        <v>2</v>
      </c>
      <c r="J835" s="612">
        <f t="shared" si="227"/>
        <v>2</v>
      </c>
    </row>
    <row r="836" spans="1:10">
      <c r="A836" s="380"/>
      <c r="B836" s="332"/>
      <c r="C836" s="388" t="s">
        <v>3068</v>
      </c>
      <c r="D836" s="385" t="s">
        <v>3069</v>
      </c>
      <c r="E836" s="619">
        <v>0</v>
      </c>
      <c r="F836" s="619">
        <v>0</v>
      </c>
      <c r="G836" s="612">
        <v>1</v>
      </c>
      <c r="H836" s="612">
        <v>1</v>
      </c>
      <c r="I836" s="612">
        <f t="shared" si="226"/>
        <v>1</v>
      </c>
      <c r="J836" s="612">
        <f t="shared" si="227"/>
        <v>1</v>
      </c>
    </row>
    <row r="837" spans="1:10">
      <c r="A837" s="380"/>
      <c r="B837" s="332"/>
      <c r="C837" s="388" t="s">
        <v>3070</v>
      </c>
      <c r="D837" s="385" t="s">
        <v>3071</v>
      </c>
      <c r="E837" s="619">
        <v>0</v>
      </c>
      <c r="F837" s="619">
        <v>0</v>
      </c>
      <c r="G837" s="612">
        <v>1</v>
      </c>
      <c r="H837" s="612">
        <v>1</v>
      </c>
      <c r="I837" s="612">
        <f t="shared" si="226"/>
        <v>1</v>
      </c>
      <c r="J837" s="612">
        <f t="shared" si="227"/>
        <v>1</v>
      </c>
    </row>
    <row r="838" spans="1:10">
      <c r="A838" s="380"/>
      <c r="B838" s="332"/>
      <c r="C838" s="388" t="s">
        <v>3072</v>
      </c>
      <c r="D838" s="385" t="s">
        <v>3073</v>
      </c>
      <c r="E838" s="619">
        <v>0</v>
      </c>
      <c r="F838" s="619">
        <v>0</v>
      </c>
      <c r="G838" s="612">
        <v>3</v>
      </c>
      <c r="H838" s="612">
        <v>3</v>
      </c>
      <c r="I838" s="612">
        <f t="shared" si="226"/>
        <v>3</v>
      </c>
      <c r="J838" s="612">
        <f t="shared" si="227"/>
        <v>3</v>
      </c>
    </row>
    <row r="839" spans="1:10">
      <c r="A839" s="380"/>
      <c r="B839" s="332"/>
      <c r="C839" s="388" t="s">
        <v>3074</v>
      </c>
      <c r="D839" s="385" t="s">
        <v>3075</v>
      </c>
      <c r="E839" s="619">
        <v>0</v>
      </c>
      <c r="F839" s="619">
        <v>0</v>
      </c>
      <c r="G839" s="612">
        <v>2</v>
      </c>
      <c r="H839" s="612">
        <v>2</v>
      </c>
      <c r="I839" s="612">
        <f t="shared" si="226"/>
        <v>2</v>
      </c>
      <c r="J839" s="612">
        <f t="shared" si="227"/>
        <v>2</v>
      </c>
    </row>
    <row r="840" spans="1:10">
      <c r="A840" s="380"/>
      <c r="B840" s="332"/>
      <c r="C840" s="388" t="s">
        <v>3076</v>
      </c>
      <c r="D840" s="385" t="s">
        <v>3077</v>
      </c>
      <c r="E840" s="619">
        <v>0</v>
      </c>
      <c r="F840" s="619">
        <v>0</v>
      </c>
      <c r="G840" s="612">
        <v>1</v>
      </c>
      <c r="H840" s="612">
        <v>1</v>
      </c>
      <c r="I840" s="612">
        <f t="shared" si="226"/>
        <v>1</v>
      </c>
      <c r="J840" s="612">
        <f t="shared" si="227"/>
        <v>1</v>
      </c>
    </row>
    <row r="841" spans="1:10">
      <c r="A841" s="380"/>
      <c r="B841" s="332"/>
      <c r="C841" s="388" t="s">
        <v>3078</v>
      </c>
      <c r="D841" s="385" t="s">
        <v>3079</v>
      </c>
      <c r="E841" s="619">
        <v>0</v>
      </c>
      <c r="F841" s="619">
        <v>0</v>
      </c>
      <c r="G841" s="612">
        <v>1</v>
      </c>
      <c r="H841" s="612">
        <v>1</v>
      </c>
      <c r="I841" s="612">
        <f t="shared" ref="I841:I842" si="228">SUM(E841,G841)</f>
        <v>1</v>
      </c>
      <c r="J841" s="612">
        <f t="shared" ref="J841:J842" si="229">SUM(F841,H841)</f>
        <v>1</v>
      </c>
    </row>
    <row r="842" spans="1:10">
      <c r="A842" s="380"/>
      <c r="B842" s="332"/>
      <c r="C842" s="388" t="s">
        <v>6616</v>
      </c>
      <c r="D842" s="385" t="s">
        <v>6617</v>
      </c>
      <c r="E842" s="619">
        <v>0</v>
      </c>
      <c r="F842" s="619">
        <v>0</v>
      </c>
      <c r="G842" s="612">
        <v>1</v>
      </c>
      <c r="H842" s="612">
        <v>1</v>
      </c>
      <c r="I842" s="612">
        <f t="shared" si="228"/>
        <v>1</v>
      </c>
      <c r="J842" s="612">
        <f t="shared" si="229"/>
        <v>1</v>
      </c>
    </row>
    <row r="843" spans="1:10">
      <c r="A843" s="380"/>
      <c r="B843" s="332"/>
      <c r="C843" s="388" t="s">
        <v>6618</v>
      </c>
      <c r="D843" s="385" t="s">
        <v>6619</v>
      </c>
      <c r="E843" s="619">
        <v>0</v>
      </c>
      <c r="F843" s="619">
        <v>0</v>
      </c>
      <c r="G843" s="612">
        <v>3</v>
      </c>
      <c r="H843" s="612">
        <v>3</v>
      </c>
      <c r="I843" s="612">
        <f t="shared" ref="I843:I845" si="230">SUM(E843,G843)</f>
        <v>3</v>
      </c>
      <c r="J843" s="612">
        <f t="shared" ref="J843:J845" si="231">SUM(F843,H843)</f>
        <v>3</v>
      </c>
    </row>
    <row r="844" spans="1:10">
      <c r="A844" s="380"/>
      <c r="B844" s="332"/>
      <c r="C844" s="388" t="s">
        <v>6620</v>
      </c>
      <c r="D844" s="385" t="s">
        <v>6621</v>
      </c>
      <c r="E844" s="619">
        <v>0</v>
      </c>
      <c r="F844" s="619">
        <v>0</v>
      </c>
      <c r="G844" s="612">
        <v>1</v>
      </c>
      <c r="H844" s="612">
        <v>1</v>
      </c>
      <c r="I844" s="612">
        <f t="shared" si="230"/>
        <v>1</v>
      </c>
      <c r="J844" s="612">
        <f t="shared" si="231"/>
        <v>1</v>
      </c>
    </row>
    <row r="845" spans="1:10">
      <c r="A845" s="380"/>
      <c r="B845" s="332"/>
      <c r="C845" s="388" t="s">
        <v>6622</v>
      </c>
      <c r="D845" s="385" t="s">
        <v>6623</v>
      </c>
      <c r="E845" s="619">
        <v>0</v>
      </c>
      <c r="F845" s="619">
        <v>0</v>
      </c>
      <c r="G845" s="612">
        <v>1</v>
      </c>
      <c r="H845" s="612">
        <v>1</v>
      </c>
      <c r="I845" s="612">
        <f t="shared" si="230"/>
        <v>1</v>
      </c>
      <c r="J845" s="612">
        <f t="shared" si="231"/>
        <v>1</v>
      </c>
    </row>
    <row r="846" spans="1:10">
      <c r="A846" s="380"/>
      <c r="C846" s="388"/>
      <c r="D846" s="385"/>
      <c r="E846" s="619"/>
      <c r="F846" s="619"/>
      <c r="G846" s="612"/>
      <c r="H846" s="612"/>
      <c r="I846" s="612"/>
      <c r="J846" s="612"/>
    </row>
    <row r="847" spans="1:10">
      <c r="A847" s="380"/>
      <c r="C847" s="388"/>
      <c r="D847" s="385"/>
      <c r="E847" s="619"/>
      <c r="F847" s="619"/>
      <c r="G847" s="612"/>
      <c r="H847" s="612"/>
      <c r="I847" s="612"/>
      <c r="J847" s="612"/>
    </row>
    <row r="848" spans="1:10" ht="13.8">
      <c r="C848" s="347"/>
      <c r="D848" s="348"/>
      <c r="E848" s="618"/>
      <c r="F848" s="618"/>
      <c r="G848" s="616"/>
      <c r="H848" s="616"/>
      <c r="I848" s="616"/>
      <c r="J848" s="616"/>
    </row>
    <row r="849" spans="1:11" ht="13.8">
      <c r="A849" s="265">
        <f>J850+J192</f>
        <v>3159125</v>
      </c>
      <c r="C849" s="347"/>
      <c r="D849" s="348"/>
      <c r="E849" s="618"/>
      <c r="F849" s="618"/>
      <c r="G849" s="616"/>
      <c r="H849" s="616"/>
      <c r="I849" s="616"/>
      <c r="J849" s="616"/>
    </row>
    <row r="850" spans="1:11" s="86" customFormat="1" ht="13.8">
      <c r="B850" s="349" t="s">
        <v>1748</v>
      </c>
      <c r="C850" s="347"/>
      <c r="E850" s="819">
        <f>SUM(E853:E2711)</f>
        <v>1590255</v>
      </c>
      <c r="F850" s="819">
        <f t="shared" ref="F850:H850" si="232">SUM(F853:F2711)</f>
        <v>1590201</v>
      </c>
      <c r="G850" s="820">
        <f t="shared" si="232"/>
        <v>1553689</v>
      </c>
      <c r="H850" s="820">
        <f t="shared" si="232"/>
        <v>1553830</v>
      </c>
      <c r="I850" s="820">
        <f t="shared" ref="I850" si="233">SUM(E850,G850)</f>
        <v>3143944</v>
      </c>
      <c r="J850" s="820">
        <f t="shared" ref="J850" si="234">SUM(F850,H850)</f>
        <v>3144031</v>
      </c>
      <c r="K850" s="326" t="s">
        <v>134</v>
      </c>
    </row>
    <row r="851" spans="1:11" ht="13.8">
      <c r="C851" s="333"/>
      <c r="D851" s="99"/>
      <c r="E851" s="619"/>
      <c r="F851" s="619"/>
      <c r="G851" s="612"/>
      <c r="H851" s="612"/>
      <c r="I851" s="612"/>
      <c r="J851" s="612"/>
    </row>
    <row r="852" spans="1:11" ht="26.4">
      <c r="A852" s="392" t="s">
        <v>3080</v>
      </c>
      <c r="C852" s="333"/>
      <c r="D852" s="99"/>
      <c r="E852" s="619"/>
      <c r="F852" s="619"/>
      <c r="G852" s="612"/>
      <c r="H852" s="612"/>
      <c r="I852" s="612"/>
      <c r="J852" s="612"/>
    </row>
    <row r="853" spans="1:11">
      <c r="B853" s="332"/>
      <c r="C853" s="949" t="s">
        <v>3082</v>
      </c>
      <c r="D853" s="383" t="s">
        <v>3083</v>
      </c>
      <c r="E853" s="619">
        <v>0</v>
      </c>
      <c r="F853" s="619">
        <v>0</v>
      </c>
      <c r="G853" s="612">
        <v>52</v>
      </c>
      <c r="H853" s="612">
        <v>52</v>
      </c>
      <c r="I853" s="612">
        <f t="shared" ref="I853:I858" si="235">SUM(E853,G853)</f>
        <v>52</v>
      </c>
      <c r="J853" s="612">
        <f t="shared" ref="J853:J858" si="236">SUM(F853,H853)</f>
        <v>52</v>
      </c>
    </row>
    <row r="854" spans="1:11">
      <c r="B854" s="332"/>
      <c r="C854" s="382" t="s">
        <v>3084</v>
      </c>
      <c r="D854" s="383" t="s">
        <v>3322</v>
      </c>
      <c r="E854" s="619">
        <v>0</v>
      </c>
      <c r="F854" s="619">
        <v>0</v>
      </c>
      <c r="G854" s="612">
        <v>1</v>
      </c>
      <c r="H854" s="612">
        <v>1</v>
      </c>
      <c r="I854" s="612">
        <f t="shared" si="235"/>
        <v>1</v>
      </c>
      <c r="J854" s="612">
        <f t="shared" si="236"/>
        <v>1</v>
      </c>
    </row>
    <row r="855" spans="1:11">
      <c r="B855" s="332"/>
      <c r="C855" s="382" t="s">
        <v>3085</v>
      </c>
      <c r="D855" s="383" t="s">
        <v>3086</v>
      </c>
      <c r="E855" s="619">
        <v>18</v>
      </c>
      <c r="F855" s="619">
        <v>18</v>
      </c>
      <c r="G855" s="612">
        <v>1598</v>
      </c>
      <c r="H855" s="612">
        <v>1598</v>
      </c>
      <c r="I855" s="612">
        <f t="shared" si="235"/>
        <v>1616</v>
      </c>
      <c r="J855" s="612">
        <f t="shared" si="236"/>
        <v>1616</v>
      </c>
    </row>
    <row r="856" spans="1:11">
      <c r="B856" s="332"/>
      <c r="C856" s="382" t="s">
        <v>3088</v>
      </c>
      <c r="D856" s="383" t="s">
        <v>3089</v>
      </c>
      <c r="E856" s="619">
        <v>0</v>
      </c>
      <c r="F856" s="619">
        <v>0</v>
      </c>
      <c r="G856" s="612">
        <v>140</v>
      </c>
      <c r="H856" s="612">
        <v>140</v>
      </c>
      <c r="I856" s="612">
        <f t="shared" si="235"/>
        <v>140</v>
      </c>
      <c r="J856" s="612">
        <f t="shared" si="236"/>
        <v>140</v>
      </c>
    </row>
    <row r="857" spans="1:11">
      <c r="B857" s="332"/>
      <c r="C857" s="382" t="s">
        <v>3090</v>
      </c>
      <c r="D857" s="383" t="s">
        <v>3091</v>
      </c>
      <c r="E857" s="619">
        <v>0</v>
      </c>
      <c r="F857" s="619">
        <v>0</v>
      </c>
      <c r="G857" s="612">
        <v>62</v>
      </c>
      <c r="H857" s="612">
        <v>62</v>
      </c>
      <c r="I857" s="612">
        <f t="shared" si="235"/>
        <v>62</v>
      </c>
      <c r="J857" s="612">
        <f t="shared" si="236"/>
        <v>62</v>
      </c>
    </row>
    <row r="858" spans="1:11">
      <c r="B858" s="332"/>
      <c r="C858" s="382" t="s">
        <v>3094</v>
      </c>
      <c r="D858" s="383" t="s">
        <v>3095</v>
      </c>
      <c r="E858" s="619">
        <v>297</v>
      </c>
      <c r="F858" s="619">
        <v>297</v>
      </c>
      <c r="G858" s="612">
        <v>8556</v>
      </c>
      <c r="H858" s="612">
        <v>8556</v>
      </c>
      <c r="I858" s="612">
        <f t="shared" si="235"/>
        <v>8853</v>
      </c>
      <c r="J858" s="612">
        <f t="shared" si="236"/>
        <v>8853</v>
      </c>
    </row>
    <row r="859" spans="1:11">
      <c r="B859" s="332"/>
      <c r="C859" s="382" t="s">
        <v>3096</v>
      </c>
      <c r="D859" s="383" t="s">
        <v>3097</v>
      </c>
      <c r="E859" s="619">
        <v>0</v>
      </c>
      <c r="F859" s="619">
        <v>0</v>
      </c>
      <c r="G859" s="612">
        <v>51</v>
      </c>
      <c r="H859" s="612">
        <v>51</v>
      </c>
      <c r="I859" s="612">
        <f t="shared" ref="I859:I877" si="237">SUM(E859,G859)</f>
        <v>51</v>
      </c>
      <c r="J859" s="612">
        <f t="shared" ref="J859:J877" si="238">SUM(F859,H859)</f>
        <v>51</v>
      </c>
    </row>
    <row r="860" spans="1:11">
      <c r="B860" s="332"/>
      <c r="C860" s="382" t="s">
        <v>3098</v>
      </c>
      <c r="D860" s="383" t="s">
        <v>3198</v>
      </c>
      <c r="E860" s="619">
        <v>0</v>
      </c>
      <c r="F860" s="619">
        <v>0</v>
      </c>
      <c r="G860" s="612">
        <v>84</v>
      </c>
      <c r="H860" s="612">
        <v>84</v>
      </c>
      <c r="I860" s="612">
        <f t="shared" si="237"/>
        <v>84</v>
      </c>
      <c r="J860" s="612">
        <f t="shared" si="238"/>
        <v>84</v>
      </c>
    </row>
    <row r="861" spans="1:11">
      <c r="B861" s="332"/>
      <c r="C861" s="382" t="s">
        <v>3099</v>
      </c>
      <c r="D861" s="383" t="s">
        <v>3100</v>
      </c>
      <c r="E861" s="619">
        <v>44</v>
      </c>
      <c r="F861" s="619">
        <v>44</v>
      </c>
      <c r="G861" s="612">
        <v>3243</v>
      </c>
      <c r="H861" s="612">
        <v>3243</v>
      </c>
      <c r="I861" s="612">
        <f t="shared" si="237"/>
        <v>3287</v>
      </c>
      <c r="J861" s="612">
        <f t="shared" si="238"/>
        <v>3287</v>
      </c>
    </row>
    <row r="862" spans="1:11">
      <c r="B862" s="332"/>
      <c r="C862" s="382" t="s">
        <v>2274</v>
      </c>
      <c r="D862" s="383" t="s">
        <v>2275</v>
      </c>
      <c r="E862" s="619">
        <v>0</v>
      </c>
      <c r="F862" s="619">
        <v>0</v>
      </c>
      <c r="G862" s="612">
        <v>91</v>
      </c>
      <c r="H862" s="612">
        <v>91</v>
      </c>
      <c r="I862" s="612">
        <f t="shared" si="237"/>
        <v>91</v>
      </c>
      <c r="J862" s="612">
        <f t="shared" si="238"/>
        <v>91</v>
      </c>
    </row>
    <row r="863" spans="1:11">
      <c r="B863" s="332"/>
      <c r="C863" s="382" t="s">
        <v>2300</v>
      </c>
      <c r="D863" s="383" t="s">
        <v>2301</v>
      </c>
      <c r="E863" s="619">
        <v>0</v>
      </c>
      <c r="F863" s="619">
        <v>0</v>
      </c>
      <c r="G863" s="612">
        <v>78</v>
      </c>
      <c r="H863" s="612">
        <v>78</v>
      </c>
      <c r="I863" s="612">
        <f t="shared" si="237"/>
        <v>78</v>
      </c>
      <c r="J863" s="612">
        <f t="shared" si="238"/>
        <v>78</v>
      </c>
    </row>
    <row r="864" spans="1:11">
      <c r="B864" s="332"/>
      <c r="C864" s="382" t="s">
        <v>3101</v>
      </c>
      <c r="D864" s="383" t="s">
        <v>3102</v>
      </c>
      <c r="E864" s="619">
        <v>0</v>
      </c>
      <c r="F864" s="619">
        <v>0</v>
      </c>
      <c r="G864" s="612">
        <v>68</v>
      </c>
      <c r="H864" s="612">
        <v>68</v>
      </c>
      <c r="I864" s="612">
        <f t="shared" si="237"/>
        <v>68</v>
      </c>
      <c r="J864" s="612">
        <f t="shared" si="238"/>
        <v>68</v>
      </c>
    </row>
    <row r="865" spans="2:10">
      <c r="B865" s="332"/>
      <c r="C865" s="382" t="s">
        <v>3103</v>
      </c>
      <c r="D865" s="383" t="s">
        <v>3383</v>
      </c>
      <c r="E865" s="619">
        <v>0</v>
      </c>
      <c r="F865" s="619">
        <v>0</v>
      </c>
      <c r="G865" s="612">
        <v>2</v>
      </c>
      <c r="H865" s="612">
        <v>2</v>
      </c>
      <c r="I865" s="612">
        <f t="shared" si="237"/>
        <v>2</v>
      </c>
      <c r="J865" s="612">
        <f t="shared" si="238"/>
        <v>2</v>
      </c>
    </row>
    <row r="866" spans="2:10">
      <c r="B866" s="332"/>
      <c r="C866" s="382" t="s">
        <v>3104</v>
      </c>
      <c r="D866" s="383" t="s">
        <v>3105</v>
      </c>
      <c r="E866" s="619">
        <v>172</v>
      </c>
      <c r="F866" s="619">
        <v>172</v>
      </c>
      <c r="G866" s="612">
        <v>152</v>
      </c>
      <c r="H866" s="612">
        <v>152</v>
      </c>
      <c r="I866" s="612">
        <f t="shared" si="237"/>
        <v>324</v>
      </c>
      <c r="J866" s="612">
        <f t="shared" si="238"/>
        <v>324</v>
      </c>
    </row>
    <row r="867" spans="2:10">
      <c r="B867" s="332"/>
      <c r="C867" s="382" t="s">
        <v>3106</v>
      </c>
      <c r="D867" s="383" t="s">
        <v>3107</v>
      </c>
      <c r="E867" s="619">
        <v>317</v>
      </c>
      <c r="F867" s="619">
        <v>317</v>
      </c>
      <c r="G867" s="612">
        <v>380</v>
      </c>
      <c r="H867" s="612">
        <v>380</v>
      </c>
      <c r="I867" s="612">
        <f t="shared" si="237"/>
        <v>697</v>
      </c>
      <c r="J867" s="612">
        <f t="shared" si="238"/>
        <v>697</v>
      </c>
    </row>
    <row r="868" spans="2:10">
      <c r="B868" s="332"/>
      <c r="C868" s="382" t="s">
        <v>3108</v>
      </c>
      <c r="D868" s="383" t="s">
        <v>3109</v>
      </c>
      <c r="E868" s="619">
        <v>9</v>
      </c>
      <c r="F868" s="619">
        <v>9</v>
      </c>
      <c r="G868" s="612">
        <v>15</v>
      </c>
      <c r="H868" s="612">
        <v>15</v>
      </c>
      <c r="I868" s="612">
        <f t="shared" si="237"/>
        <v>24</v>
      </c>
      <c r="J868" s="612">
        <f t="shared" si="238"/>
        <v>24</v>
      </c>
    </row>
    <row r="869" spans="2:10">
      <c r="B869" s="332"/>
      <c r="C869" s="382" t="s">
        <v>3110</v>
      </c>
      <c r="D869" s="383" t="s">
        <v>3111</v>
      </c>
      <c r="E869" s="619">
        <v>19</v>
      </c>
      <c r="F869" s="619">
        <v>19</v>
      </c>
      <c r="G869" s="612">
        <v>33</v>
      </c>
      <c r="H869" s="612">
        <v>33</v>
      </c>
      <c r="I869" s="612">
        <f t="shared" si="237"/>
        <v>52</v>
      </c>
      <c r="J869" s="612">
        <f t="shared" si="238"/>
        <v>52</v>
      </c>
    </row>
    <row r="870" spans="2:10">
      <c r="B870" s="332"/>
      <c r="C870" s="382" t="s">
        <v>3112</v>
      </c>
      <c r="D870" s="383" t="s">
        <v>3624</v>
      </c>
      <c r="E870" s="619">
        <v>5</v>
      </c>
      <c r="F870" s="619">
        <v>5</v>
      </c>
      <c r="G870" s="612">
        <v>76</v>
      </c>
      <c r="H870" s="612">
        <v>76</v>
      </c>
      <c r="I870" s="612">
        <f t="shared" si="237"/>
        <v>81</v>
      </c>
      <c r="J870" s="612">
        <f t="shared" si="238"/>
        <v>81</v>
      </c>
    </row>
    <row r="871" spans="2:10">
      <c r="B871" s="332"/>
      <c r="C871" s="382" t="s">
        <v>3113</v>
      </c>
      <c r="D871" s="383" t="s">
        <v>3114</v>
      </c>
      <c r="E871" s="619">
        <v>16</v>
      </c>
      <c r="F871" s="619">
        <v>16</v>
      </c>
      <c r="G871" s="612">
        <v>100</v>
      </c>
      <c r="H871" s="612">
        <v>100</v>
      </c>
      <c r="I871" s="612">
        <f t="shared" si="237"/>
        <v>116</v>
      </c>
      <c r="J871" s="612">
        <f t="shared" si="238"/>
        <v>116</v>
      </c>
    </row>
    <row r="872" spans="2:10">
      <c r="B872" s="332"/>
      <c r="C872" s="382" t="s">
        <v>3115</v>
      </c>
      <c r="D872" s="383" t="s">
        <v>3116</v>
      </c>
      <c r="E872" s="619">
        <v>13</v>
      </c>
      <c r="F872" s="619">
        <v>13</v>
      </c>
      <c r="G872" s="612">
        <v>11</v>
      </c>
      <c r="H872" s="612">
        <v>11</v>
      </c>
      <c r="I872" s="612">
        <f t="shared" si="237"/>
        <v>24</v>
      </c>
      <c r="J872" s="612">
        <f t="shared" si="238"/>
        <v>24</v>
      </c>
    </row>
    <row r="873" spans="2:10">
      <c r="B873" s="332"/>
      <c r="C873" s="382" t="s">
        <v>3117</v>
      </c>
      <c r="D873" s="383" t="s">
        <v>3118</v>
      </c>
      <c r="E873" s="619">
        <v>24</v>
      </c>
      <c r="F873" s="619">
        <v>24</v>
      </c>
      <c r="G873" s="612">
        <v>71</v>
      </c>
      <c r="H873" s="612">
        <v>71</v>
      </c>
      <c r="I873" s="612">
        <f t="shared" si="237"/>
        <v>95</v>
      </c>
      <c r="J873" s="612">
        <f t="shared" si="238"/>
        <v>95</v>
      </c>
    </row>
    <row r="874" spans="2:10">
      <c r="B874" s="332"/>
      <c r="C874" s="382" t="s">
        <v>3119</v>
      </c>
      <c r="D874" s="383" t="s">
        <v>3118</v>
      </c>
      <c r="E874" s="619">
        <v>3</v>
      </c>
      <c r="F874" s="619">
        <v>3</v>
      </c>
      <c r="G874" s="612">
        <v>10</v>
      </c>
      <c r="H874" s="612">
        <v>10</v>
      </c>
      <c r="I874" s="612">
        <f t="shared" si="237"/>
        <v>13</v>
      </c>
      <c r="J874" s="612">
        <f t="shared" si="238"/>
        <v>13</v>
      </c>
    </row>
    <row r="875" spans="2:10">
      <c r="B875" s="332"/>
      <c r="C875" s="382" t="s">
        <v>3120</v>
      </c>
      <c r="D875" s="383" t="s">
        <v>3121</v>
      </c>
      <c r="E875" s="619">
        <v>1</v>
      </c>
      <c r="F875" s="619">
        <v>1</v>
      </c>
      <c r="G875" s="612">
        <v>2041</v>
      </c>
      <c r="H875" s="612">
        <v>2041</v>
      </c>
      <c r="I875" s="612">
        <f t="shared" si="237"/>
        <v>2042</v>
      </c>
      <c r="J875" s="612">
        <f t="shared" si="238"/>
        <v>2042</v>
      </c>
    </row>
    <row r="876" spans="2:10">
      <c r="B876" s="332"/>
      <c r="C876" s="382" t="s">
        <v>3122</v>
      </c>
      <c r="D876" s="383" t="s">
        <v>3123</v>
      </c>
      <c r="E876" s="619">
        <v>21</v>
      </c>
      <c r="F876" s="619">
        <v>21</v>
      </c>
      <c r="G876" s="612">
        <v>711</v>
      </c>
      <c r="H876" s="612">
        <v>711</v>
      </c>
      <c r="I876" s="612">
        <f t="shared" si="237"/>
        <v>732</v>
      </c>
      <c r="J876" s="612">
        <f t="shared" si="238"/>
        <v>732</v>
      </c>
    </row>
    <row r="877" spans="2:10">
      <c r="B877" s="332"/>
      <c r="C877" s="395" t="s">
        <v>3126</v>
      </c>
      <c r="D877" s="396" t="s">
        <v>3127</v>
      </c>
      <c r="E877" s="619">
        <v>5937</v>
      </c>
      <c r="F877" s="619">
        <v>5937</v>
      </c>
      <c r="G877" s="612">
        <v>415</v>
      </c>
      <c r="H877" s="612">
        <v>415</v>
      </c>
      <c r="I877" s="612">
        <f t="shared" si="237"/>
        <v>6352</v>
      </c>
      <c r="J877" s="612">
        <f t="shared" si="238"/>
        <v>6352</v>
      </c>
    </row>
    <row r="878" spans="2:10">
      <c r="B878" s="332"/>
      <c r="C878" s="393" t="s">
        <v>3128</v>
      </c>
      <c r="D878" s="394" t="s">
        <v>3129</v>
      </c>
      <c r="E878" s="619">
        <v>1</v>
      </c>
      <c r="F878" s="619">
        <v>1</v>
      </c>
      <c r="G878" s="612">
        <v>89</v>
      </c>
      <c r="H878" s="612">
        <v>89</v>
      </c>
      <c r="I878" s="612">
        <f t="shared" ref="I878:I914" si="239">SUM(E878,G878)</f>
        <v>90</v>
      </c>
      <c r="J878" s="612">
        <f t="shared" ref="J878:J914" si="240">SUM(F878,H878)</f>
        <v>90</v>
      </c>
    </row>
    <row r="879" spans="2:10">
      <c r="B879" s="332"/>
      <c r="C879" s="393" t="s">
        <v>3130</v>
      </c>
      <c r="D879" s="394" t="s">
        <v>3131</v>
      </c>
      <c r="E879" s="619">
        <v>0</v>
      </c>
      <c r="F879" s="619">
        <v>0</v>
      </c>
      <c r="G879" s="612">
        <v>1</v>
      </c>
      <c r="H879" s="612">
        <v>1</v>
      </c>
      <c r="I879" s="612">
        <f t="shared" si="239"/>
        <v>1</v>
      </c>
      <c r="J879" s="612">
        <f t="shared" si="240"/>
        <v>1</v>
      </c>
    </row>
    <row r="880" spans="2:10">
      <c r="B880" s="332"/>
      <c r="C880" s="382" t="s">
        <v>3134</v>
      </c>
      <c r="D880" s="383" t="s">
        <v>3135</v>
      </c>
      <c r="E880" s="619">
        <v>949</v>
      </c>
      <c r="F880" s="619">
        <v>949</v>
      </c>
      <c r="G880" s="612">
        <v>4561</v>
      </c>
      <c r="H880" s="612">
        <v>4561</v>
      </c>
      <c r="I880" s="612">
        <f t="shared" si="239"/>
        <v>5510</v>
      </c>
      <c r="J880" s="612">
        <f t="shared" si="240"/>
        <v>5510</v>
      </c>
    </row>
    <row r="881" spans="2:10">
      <c r="B881" s="332"/>
      <c r="C881" s="382" t="s">
        <v>3136</v>
      </c>
      <c r="D881" s="383" t="s">
        <v>3137</v>
      </c>
      <c r="E881" s="619">
        <v>0</v>
      </c>
      <c r="F881" s="619">
        <v>0</v>
      </c>
      <c r="G881" s="612">
        <v>2</v>
      </c>
      <c r="H881" s="612">
        <v>2</v>
      </c>
      <c r="I881" s="612">
        <f t="shared" si="239"/>
        <v>2</v>
      </c>
      <c r="J881" s="612">
        <f t="shared" si="240"/>
        <v>2</v>
      </c>
    </row>
    <row r="882" spans="2:10">
      <c r="B882" s="332"/>
      <c r="C882" s="382" t="s">
        <v>3138</v>
      </c>
      <c r="D882" s="383" t="s">
        <v>3139</v>
      </c>
      <c r="E882" s="619">
        <v>0</v>
      </c>
      <c r="F882" s="619">
        <v>0</v>
      </c>
      <c r="G882" s="612">
        <v>1676</v>
      </c>
      <c r="H882" s="612">
        <v>1676</v>
      </c>
      <c r="I882" s="612">
        <f t="shared" si="239"/>
        <v>1676</v>
      </c>
      <c r="J882" s="612">
        <f t="shared" si="240"/>
        <v>1676</v>
      </c>
    </row>
    <row r="883" spans="2:10">
      <c r="B883" s="332"/>
      <c r="C883" s="382" t="s">
        <v>3140</v>
      </c>
      <c r="D883" s="383" t="s">
        <v>3141</v>
      </c>
      <c r="E883" s="619">
        <v>0</v>
      </c>
      <c r="F883" s="619">
        <v>0</v>
      </c>
      <c r="G883" s="612">
        <v>1677</v>
      </c>
      <c r="H883" s="612">
        <v>1677</v>
      </c>
      <c r="I883" s="612">
        <f t="shared" si="239"/>
        <v>1677</v>
      </c>
      <c r="J883" s="612">
        <f t="shared" si="240"/>
        <v>1677</v>
      </c>
    </row>
    <row r="884" spans="2:10">
      <c r="B884" s="332"/>
      <c r="C884" s="382" t="s">
        <v>3142</v>
      </c>
      <c r="D884" s="383" t="s">
        <v>3688</v>
      </c>
      <c r="E884" s="619">
        <v>2</v>
      </c>
      <c r="F884" s="619">
        <v>2</v>
      </c>
      <c r="G884" s="612">
        <v>897</v>
      </c>
      <c r="H884" s="612">
        <v>897</v>
      </c>
      <c r="I884" s="612">
        <f t="shared" si="239"/>
        <v>899</v>
      </c>
      <c r="J884" s="612">
        <f t="shared" si="240"/>
        <v>899</v>
      </c>
    </row>
    <row r="885" spans="2:10">
      <c r="B885" s="332"/>
      <c r="C885" s="382" t="s">
        <v>3143</v>
      </c>
      <c r="D885" s="383" t="s">
        <v>3144</v>
      </c>
      <c r="E885" s="619">
        <v>5937</v>
      </c>
      <c r="F885" s="619">
        <v>5937</v>
      </c>
      <c r="G885" s="612">
        <v>0</v>
      </c>
      <c r="H885" s="612">
        <v>0</v>
      </c>
      <c r="I885" s="612">
        <f t="shared" si="239"/>
        <v>5937</v>
      </c>
      <c r="J885" s="612">
        <f t="shared" si="240"/>
        <v>5937</v>
      </c>
    </row>
    <row r="886" spans="2:10">
      <c r="B886" s="332"/>
      <c r="C886" s="382" t="s">
        <v>3145</v>
      </c>
      <c r="D886" s="383" t="s">
        <v>6650</v>
      </c>
      <c r="E886" s="619">
        <v>5937</v>
      </c>
      <c r="F886" s="619">
        <v>5937</v>
      </c>
      <c r="G886" s="612">
        <v>0</v>
      </c>
      <c r="H886" s="612">
        <v>0</v>
      </c>
      <c r="I886" s="612">
        <f t="shared" si="239"/>
        <v>5937</v>
      </c>
      <c r="J886" s="612">
        <f t="shared" si="240"/>
        <v>5937</v>
      </c>
    </row>
    <row r="887" spans="2:10">
      <c r="B887" s="332"/>
      <c r="C887" s="382" t="s">
        <v>3146</v>
      </c>
      <c r="D887" s="383" t="s">
        <v>3689</v>
      </c>
      <c r="E887" s="619">
        <v>0</v>
      </c>
      <c r="F887" s="619">
        <v>0</v>
      </c>
      <c r="G887" s="612">
        <v>7</v>
      </c>
      <c r="H887" s="612">
        <v>7</v>
      </c>
      <c r="I887" s="612">
        <f t="shared" si="239"/>
        <v>7</v>
      </c>
      <c r="J887" s="612">
        <f t="shared" si="240"/>
        <v>7</v>
      </c>
    </row>
    <row r="888" spans="2:10">
      <c r="B888" s="332"/>
      <c r="C888" s="382" t="s">
        <v>3147</v>
      </c>
      <c r="D888" s="383" t="s">
        <v>3148</v>
      </c>
      <c r="E888" s="619">
        <v>0</v>
      </c>
      <c r="F888" s="619">
        <v>0</v>
      </c>
      <c r="G888" s="612">
        <v>91</v>
      </c>
      <c r="H888" s="612">
        <v>91</v>
      </c>
      <c r="I888" s="612">
        <f t="shared" si="239"/>
        <v>91</v>
      </c>
      <c r="J888" s="612">
        <f t="shared" si="240"/>
        <v>91</v>
      </c>
    </row>
    <row r="889" spans="2:10">
      <c r="B889" s="332"/>
      <c r="C889" s="382" t="s">
        <v>3151</v>
      </c>
      <c r="D889" s="383" t="s">
        <v>3221</v>
      </c>
      <c r="E889" s="619">
        <v>0</v>
      </c>
      <c r="F889" s="619">
        <v>0</v>
      </c>
      <c r="G889" s="612">
        <v>34</v>
      </c>
      <c r="H889" s="612">
        <v>34</v>
      </c>
      <c r="I889" s="612">
        <f t="shared" si="239"/>
        <v>34</v>
      </c>
      <c r="J889" s="612">
        <f t="shared" si="240"/>
        <v>34</v>
      </c>
    </row>
    <row r="890" spans="2:10">
      <c r="B890" s="332"/>
      <c r="C890" s="382" t="s">
        <v>3152</v>
      </c>
      <c r="D890" s="383" t="s">
        <v>3153</v>
      </c>
      <c r="E890" s="619">
        <v>0</v>
      </c>
      <c r="F890" s="619">
        <v>0</v>
      </c>
      <c r="G890" s="612">
        <v>87</v>
      </c>
      <c r="H890" s="612">
        <v>87</v>
      </c>
      <c r="I890" s="612">
        <f t="shared" si="239"/>
        <v>87</v>
      </c>
      <c r="J890" s="612">
        <f t="shared" si="240"/>
        <v>87</v>
      </c>
    </row>
    <row r="891" spans="2:10">
      <c r="B891" s="332"/>
      <c r="C891" s="382" t="s">
        <v>3154</v>
      </c>
      <c r="D891" s="383" t="s">
        <v>3155</v>
      </c>
      <c r="E891" s="619">
        <v>2259</v>
      </c>
      <c r="F891" s="619">
        <v>2259</v>
      </c>
      <c r="G891" s="612">
        <v>28684</v>
      </c>
      <c r="H891" s="612">
        <v>28684</v>
      </c>
      <c r="I891" s="612">
        <f t="shared" si="239"/>
        <v>30943</v>
      </c>
      <c r="J891" s="612">
        <f t="shared" si="240"/>
        <v>30943</v>
      </c>
    </row>
    <row r="892" spans="2:10">
      <c r="B892" s="332"/>
      <c r="C892" s="382" t="s">
        <v>3156</v>
      </c>
      <c r="D892" s="383" t="s">
        <v>3157</v>
      </c>
      <c r="E892" s="619">
        <v>78</v>
      </c>
      <c r="F892" s="619">
        <v>78</v>
      </c>
      <c r="G892" s="612">
        <v>5529</v>
      </c>
      <c r="H892" s="612">
        <v>5529</v>
      </c>
      <c r="I892" s="612">
        <f t="shared" si="239"/>
        <v>5607</v>
      </c>
      <c r="J892" s="612">
        <f t="shared" si="240"/>
        <v>5607</v>
      </c>
    </row>
    <row r="893" spans="2:10">
      <c r="B893" s="332"/>
      <c r="C893" s="382" t="s">
        <v>3160</v>
      </c>
      <c r="D893" s="383" t="s">
        <v>3161</v>
      </c>
      <c r="E893" s="619">
        <v>0</v>
      </c>
      <c r="F893" s="619">
        <v>0</v>
      </c>
      <c r="G893" s="612">
        <v>3</v>
      </c>
      <c r="H893" s="612">
        <v>3</v>
      </c>
      <c r="I893" s="612">
        <f t="shared" si="239"/>
        <v>3</v>
      </c>
      <c r="J893" s="612">
        <f t="shared" si="240"/>
        <v>3</v>
      </c>
    </row>
    <row r="894" spans="2:10">
      <c r="B894" s="332"/>
      <c r="C894" s="382" t="s">
        <v>3162</v>
      </c>
      <c r="D894" s="383" t="s">
        <v>3163</v>
      </c>
      <c r="E894" s="619">
        <v>1198</v>
      </c>
      <c r="F894" s="619">
        <v>1198</v>
      </c>
      <c r="G894" s="612">
        <v>32973</v>
      </c>
      <c r="H894" s="612">
        <v>32973</v>
      </c>
      <c r="I894" s="612">
        <f t="shared" si="239"/>
        <v>34171</v>
      </c>
      <c r="J894" s="612">
        <f t="shared" si="240"/>
        <v>34171</v>
      </c>
    </row>
    <row r="895" spans="2:10">
      <c r="B895" s="332"/>
      <c r="C895" s="382" t="s">
        <v>3164</v>
      </c>
      <c r="D895" s="383" t="s">
        <v>3165</v>
      </c>
      <c r="E895" s="619">
        <v>890</v>
      </c>
      <c r="F895" s="619">
        <v>890</v>
      </c>
      <c r="G895" s="612">
        <v>9687</v>
      </c>
      <c r="H895" s="612">
        <v>9687</v>
      </c>
      <c r="I895" s="612">
        <f t="shared" si="239"/>
        <v>10577</v>
      </c>
      <c r="J895" s="612">
        <f t="shared" si="240"/>
        <v>10577</v>
      </c>
    </row>
    <row r="896" spans="2:10">
      <c r="B896" s="332"/>
      <c r="C896" s="382" t="s">
        <v>3166</v>
      </c>
      <c r="D896" s="383" t="s">
        <v>3167</v>
      </c>
      <c r="E896" s="619">
        <v>837</v>
      </c>
      <c r="F896" s="619">
        <v>837</v>
      </c>
      <c r="G896" s="612">
        <v>21290</v>
      </c>
      <c r="H896" s="612">
        <v>21290</v>
      </c>
      <c r="I896" s="612">
        <f t="shared" si="239"/>
        <v>22127</v>
      </c>
      <c r="J896" s="612">
        <f t="shared" si="240"/>
        <v>22127</v>
      </c>
    </row>
    <row r="897" spans="1:10">
      <c r="B897" s="332"/>
      <c r="C897" s="382" t="s">
        <v>3168</v>
      </c>
      <c r="D897" s="383" t="s">
        <v>3169</v>
      </c>
      <c r="E897" s="619">
        <v>7</v>
      </c>
      <c r="F897" s="619">
        <v>7</v>
      </c>
      <c r="G897" s="612">
        <v>2311</v>
      </c>
      <c r="H897" s="612">
        <v>2311</v>
      </c>
      <c r="I897" s="612">
        <f t="shared" si="239"/>
        <v>2318</v>
      </c>
      <c r="J897" s="612">
        <f t="shared" si="240"/>
        <v>2318</v>
      </c>
    </row>
    <row r="898" spans="1:10">
      <c r="B898" s="332"/>
      <c r="C898" s="382" t="s">
        <v>3170</v>
      </c>
      <c r="D898" s="383" t="s">
        <v>3171</v>
      </c>
      <c r="E898" s="619">
        <v>0</v>
      </c>
      <c r="F898" s="619">
        <v>0</v>
      </c>
      <c r="G898" s="612">
        <v>871</v>
      </c>
      <c r="H898" s="612">
        <v>871</v>
      </c>
      <c r="I898" s="612">
        <f t="shared" si="239"/>
        <v>871</v>
      </c>
      <c r="J898" s="612">
        <f t="shared" si="240"/>
        <v>871</v>
      </c>
    </row>
    <row r="899" spans="1:10">
      <c r="B899" s="332"/>
      <c r="C899" s="382" t="s">
        <v>3172</v>
      </c>
      <c r="D899" s="397" t="s">
        <v>3173</v>
      </c>
      <c r="E899" s="619">
        <v>448</v>
      </c>
      <c r="F899" s="619">
        <v>448</v>
      </c>
      <c r="G899" s="612">
        <v>616</v>
      </c>
      <c r="H899" s="612">
        <v>616</v>
      </c>
      <c r="I899" s="612">
        <f t="shared" si="239"/>
        <v>1064</v>
      </c>
      <c r="J899" s="612">
        <f t="shared" si="240"/>
        <v>1064</v>
      </c>
    </row>
    <row r="900" spans="1:10">
      <c r="B900" s="332"/>
      <c r="C900" s="398" t="s">
        <v>3174</v>
      </c>
      <c r="D900" s="383" t="s">
        <v>3175</v>
      </c>
      <c r="E900" s="619">
        <v>0</v>
      </c>
      <c r="F900" s="619">
        <v>0</v>
      </c>
      <c r="G900" s="612">
        <v>8</v>
      </c>
      <c r="H900" s="612">
        <v>8</v>
      </c>
      <c r="I900" s="612">
        <f t="shared" si="239"/>
        <v>8</v>
      </c>
      <c r="J900" s="612">
        <f t="shared" si="240"/>
        <v>8</v>
      </c>
    </row>
    <row r="901" spans="1:10">
      <c r="B901" s="332"/>
      <c r="C901" s="398" t="s">
        <v>3176</v>
      </c>
      <c r="D901" s="383" t="s">
        <v>3177</v>
      </c>
      <c r="E901" s="619">
        <v>0</v>
      </c>
      <c r="F901" s="619">
        <v>0</v>
      </c>
      <c r="G901" s="612">
        <v>1328</v>
      </c>
      <c r="H901" s="612">
        <v>1328</v>
      </c>
      <c r="I901" s="612">
        <f t="shared" si="239"/>
        <v>1328</v>
      </c>
      <c r="J901" s="612">
        <f t="shared" si="240"/>
        <v>1328</v>
      </c>
    </row>
    <row r="902" spans="1:10">
      <c r="B902" s="332"/>
      <c r="C902" s="382" t="s">
        <v>3178</v>
      </c>
      <c r="D902" s="399" t="s">
        <v>3179</v>
      </c>
      <c r="E902" s="619">
        <v>2</v>
      </c>
      <c r="F902" s="619">
        <v>2</v>
      </c>
      <c r="G902" s="612">
        <v>7354</v>
      </c>
      <c r="H902" s="612">
        <v>7354</v>
      </c>
      <c r="I902" s="612">
        <f t="shared" si="239"/>
        <v>7356</v>
      </c>
      <c r="J902" s="612">
        <f t="shared" si="240"/>
        <v>7356</v>
      </c>
    </row>
    <row r="903" spans="1:10">
      <c r="B903" s="332"/>
      <c r="C903" s="382" t="s">
        <v>3180</v>
      </c>
      <c r="D903" s="383" t="s">
        <v>3181</v>
      </c>
      <c r="E903" s="619">
        <v>0</v>
      </c>
      <c r="F903" s="619">
        <v>0</v>
      </c>
      <c r="G903" s="612">
        <v>61</v>
      </c>
      <c r="H903" s="612">
        <v>61</v>
      </c>
      <c r="I903" s="612">
        <f t="shared" si="239"/>
        <v>61</v>
      </c>
      <c r="J903" s="612">
        <f t="shared" si="240"/>
        <v>61</v>
      </c>
    </row>
    <row r="904" spans="1:10">
      <c r="B904" s="332"/>
      <c r="C904" s="382" t="s">
        <v>3182</v>
      </c>
      <c r="D904" s="383" t="s">
        <v>3183</v>
      </c>
      <c r="E904" s="619">
        <v>5</v>
      </c>
      <c r="F904" s="619">
        <v>5</v>
      </c>
      <c r="G904" s="612">
        <v>281</v>
      </c>
      <c r="H904" s="612">
        <v>281</v>
      </c>
      <c r="I904" s="612">
        <f t="shared" si="239"/>
        <v>286</v>
      </c>
      <c r="J904" s="612">
        <f t="shared" si="240"/>
        <v>286</v>
      </c>
    </row>
    <row r="905" spans="1:10">
      <c r="B905" s="332"/>
      <c r="C905" s="382" t="s">
        <v>3184</v>
      </c>
      <c r="D905" s="383" t="s">
        <v>3185</v>
      </c>
      <c r="E905" s="619">
        <v>8</v>
      </c>
      <c r="F905" s="619">
        <v>8</v>
      </c>
      <c r="G905" s="612">
        <v>3815</v>
      </c>
      <c r="H905" s="612">
        <v>3815</v>
      </c>
      <c r="I905" s="612">
        <f t="shared" si="239"/>
        <v>3823</v>
      </c>
      <c r="J905" s="612">
        <f t="shared" si="240"/>
        <v>3823</v>
      </c>
    </row>
    <row r="906" spans="1:10">
      <c r="B906" s="332"/>
      <c r="C906" s="382" t="s">
        <v>3186</v>
      </c>
      <c r="D906" s="383" t="s">
        <v>3187</v>
      </c>
      <c r="E906" s="619">
        <v>0</v>
      </c>
      <c r="F906" s="619">
        <v>0</v>
      </c>
      <c r="G906" s="612">
        <v>3350</v>
      </c>
      <c r="H906" s="612">
        <v>3350</v>
      </c>
      <c r="I906" s="612">
        <f t="shared" si="239"/>
        <v>3350</v>
      </c>
      <c r="J906" s="612">
        <f t="shared" si="240"/>
        <v>3350</v>
      </c>
    </row>
    <row r="907" spans="1:10">
      <c r="B907" s="332"/>
      <c r="C907" s="382" t="s">
        <v>3190</v>
      </c>
      <c r="D907" s="383" t="s">
        <v>3191</v>
      </c>
      <c r="E907" s="619">
        <v>1</v>
      </c>
      <c r="F907" s="619">
        <v>1</v>
      </c>
      <c r="G907" s="612">
        <v>214</v>
      </c>
      <c r="H907" s="612">
        <v>214</v>
      </c>
      <c r="I907" s="612">
        <f t="shared" si="239"/>
        <v>215</v>
      </c>
      <c r="J907" s="612">
        <f t="shared" si="240"/>
        <v>215</v>
      </c>
    </row>
    <row r="908" spans="1:10">
      <c r="B908" s="332"/>
      <c r="C908" s="382" t="s">
        <v>3192</v>
      </c>
      <c r="D908" s="383" t="s">
        <v>3193</v>
      </c>
      <c r="E908" s="619">
        <v>8</v>
      </c>
      <c r="F908" s="619">
        <v>8</v>
      </c>
      <c r="G908" s="612">
        <v>182</v>
      </c>
      <c r="H908" s="612">
        <v>182</v>
      </c>
      <c r="I908" s="612">
        <f t="shared" si="239"/>
        <v>190</v>
      </c>
      <c r="J908" s="612">
        <f t="shared" si="240"/>
        <v>190</v>
      </c>
    </row>
    <row r="909" spans="1:10">
      <c r="B909" s="332"/>
      <c r="C909" s="382" t="s">
        <v>3194</v>
      </c>
      <c r="D909" s="383" t="s">
        <v>3668</v>
      </c>
      <c r="E909" s="619">
        <v>0</v>
      </c>
      <c r="F909" s="619">
        <v>0</v>
      </c>
      <c r="G909" s="612">
        <v>1</v>
      </c>
      <c r="H909" s="612">
        <v>1</v>
      </c>
      <c r="I909" s="612">
        <f t="shared" si="239"/>
        <v>1</v>
      </c>
      <c r="J909" s="612">
        <f t="shared" si="240"/>
        <v>1</v>
      </c>
    </row>
    <row r="910" spans="1:10">
      <c r="B910" s="332"/>
      <c r="C910" s="382" t="s">
        <v>2588</v>
      </c>
      <c r="D910" s="383" t="s">
        <v>2589</v>
      </c>
      <c r="E910" s="619">
        <v>0</v>
      </c>
      <c r="F910" s="619">
        <v>0</v>
      </c>
      <c r="G910" s="612">
        <v>1</v>
      </c>
      <c r="H910" s="612">
        <v>1</v>
      </c>
      <c r="I910" s="612">
        <f t="shared" si="239"/>
        <v>1</v>
      </c>
      <c r="J910" s="612">
        <f t="shared" si="240"/>
        <v>1</v>
      </c>
    </row>
    <row r="911" spans="1:10">
      <c r="C911" s="382"/>
      <c r="D911" s="383"/>
      <c r="E911" s="619"/>
      <c r="F911" s="619"/>
      <c r="G911" s="612"/>
      <c r="H911" s="612"/>
      <c r="I911" s="612"/>
      <c r="J911" s="612"/>
    </row>
    <row r="912" spans="1:10" ht="13.8">
      <c r="A912" s="392" t="s">
        <v>1880</v>
      </c>
      <c r="C912" s="333"/>
      <c r="D912" s="99"/>
      <c r="E912" s="619"/>
      <c r="F912" s="619"/>
      <c r="G912" s="612"/>
      <c r="H912" s="612"/>
      <c r="I912" s="612"/>
      <c r="J912" s="612"/>
    </row>
    <row r="913" spans="2:10">
      <c r="B913" s="332"/>
      <c r="C913" s="395">
        <v>55036001</v>
      </c>
      <c r="D913" s="400" t="s">
        <v>3195</v>
      </c>
      <c r="E913" s="619">
        <v>294</v>
      </c>
      <c r="F913" s="619">
        <v>294</v>
      </c>
      <c r="G913" s="612">
        <v>71</v>
      </c>
      <c r="H913" s="612">
        <v>71</v>
      </c>
      <c r="I913" s="612">
        <f t="shared" si="239"/>
        <v>365</v>
      </c>
      <c r="J913" s="612">
        <f t="shared" si="240"/>
        <v>365</v>
      </c>
    </row>
    <row r="914" spans="2:10">
      <c r="B914" s="332"/>
      <c r="C914" s="388" t="s">
        <v>3085</v>
      </c>
      <c r="D914" s="385" t="s">
        <v>3086</v>
      </c>
      <c r="E914" s="619">
        <v>0</v>
      </c>
      <c r="F914" s="619">
        <v>0</v>
      </c>
      <c r="G914" s="612">
        <v>1748</v>
      </c>
      <c r="H914" s="612">
        <v>1748</v>
      </c>
      <c r="I914" s="612">
        <f t="shared" si="239"/>
        <v>1748</v>
      </c>
      <c r="J914" s="612">
        <f t="shared" si="240"/>
        <v>1748</v>
      </c>
    </row>
    <row r="915" spans="2:10">
      <c r="B915" s="332"/>
      <c r="C915" s="393" t="s">
        <v>3094</v>
      </c>
      <c r="D915" s="394" t="s">
        <v>3095</v>
      </c>
      <c r="E915" s="619">
        <v>0</v>
      </c>
      <c r="F915" s="619">
        <v>0</v>
      </c>
      <c r="G915" s="612">
        <v>2107</v>
      </c>
      <c r="H915" s="612">
        <v>2107</v>
      </c>
      <c r="I915" s="612">
        <f t="shared" ref="I915:I970" si="241">SUM(E915,G915)</f>
        <v>2107</v>
      </c>
      <c r="J915" s="612">
        <f t="shared" ref="J915:J970" si="242">SUM(F915,H915)</f>
        <v>2107</v>
      </c>
    </row>
    <row r="916" spans="2:10">
      <c r="B916" s="332"/>
      <c r="C916" s="393" t="s">
        <v>3096</v>
      </c>
      <c r="D916" s="394" t="s">
        <v>3097</v>
      </c>
      <c r="E916" s="619">
        <v>0</v>
      </c>
      <c r="F916" s="619">
        <v>0</v>
      </c>
      <c r="G916" s="612">
        <v>39</v>
      </c>
      <c r="H916" s="612">
        <v>39</v>
      </c>
      <c r="I916" s="612">
        <f t="shared" si="241"/>
        <v>39</v>
      </c>
      <c r="J916" s="612">
        <f t="shared" si="242"/>
        <v>39</v>
      </c>
    </row>
    <row r="917" spans="2:10">
      <c r="B917" s="332"/>
      <c r="C917" s="393" t="s">
        <v>3196</v>
      </c>
      <c r="D917" s="394" t="s">
        <v>3197</v>
      </c>
      <c r="E917" s="619">
        <v>0</v>
      </c>
      <c r="F917" s="619">
        <v>0</v>
      </c>
      <c r="G917" s="612">
        <v>1</v>
      </c>
      <c r="H917" s="612">
        <v>1</v>
      </c>
      <c r="I917" s="612">
        <f t="shared" si="241"/>
        <v>1</v>
      </c>
      <c r="J917" s="612">
        <f t="shared" si="242"/>
        <v>1</v>
      </c>
    </row>
    <row r="918" spans="2:10">
      <c r="B918" s="332"/>
      <c r="C918" s="393" t="s">
        <v>3098</v>
      </c>
      <c r="D918" s="394" t="s">
        <v>3198</v>
      </c>
      <c r="E918" s="619">
        <v>0</v>
      </c>
      <c r="F918" s="619">
        <v>0</v>
      </c>
      <c r="G918" s="612">
        <v>131</v>
      </c>
      <c r="H918" s="612">
        <v>131</v>
      </c>
      <c r="I918" s="612">
        <f t="shared" si="241"/>
        <v>131</v>
      </c>
      <c r="J918" s="612">
        <f t="shared" si="242"/>
        <v>131</v>
      </c>
    </row>
    <row r="919" spans="2:10">
      <c r="B919" s="332"/>
      <c r="C919" s="393" t="s">
        <v>3199</v>
      </c>
      <c r="D919" s="394" t="s">
        <v>3200</v>
      </c>
      <c r="E919" s="619">
        <v>0</v>
      </c>
      <c r="F919" s="619">
        <v>0</v>
      </c>
      <c r="G919" s="612">
        <v>2063</v>
      </c>
      <c r="H919" s="612">
        <v>2063</v>
      </c>
      <c r="I919" s="612">
        <f t="shared" si="241"/>
        <v>2063</v>
      </c>
      <c r="J919" s="612">
        <f t="shared" si="242"/>
        <v>2063</v>
      </c>
    </row>
    <row r="920" spans="2:10">
      <c r="B920" s="332"/>
      <c r="C920" s="388" t="s">
        <v>3099</v>
      </c>
      <c r="D920" s="385" t="s">
        <v>3100</v>
      </c>
      <c r="E920" s="619">
        <v>0</v>
      </c>
      <c r="F920" s="619">
        <v>0</v>
      </c>
      <c r="G920" s="612">
        <v>44</v>
      </c>
      <c r="H920" s="612">
        <v>44</v>
      </c>
      <c r="I920" s="612">
        <f t="shared" si="241"/>
        <v>44</v>
      </c>
      <c r="J920" s="612">
        <f t="shared" si="242"/>
        <v>44</v>
      </c>
    </row>
    <row r="921" spans="2:10">
      <c r="B921" s="332"/>
      <c r="C921" s="382" t="s">
        <v>1997</v>
      </c>
      <c r="D921" s="383" t="s">
        <v>3201</v>
      </c>
      <c r="E921" s="619">
        <v>1</v>
      </c>
      <c r="F921" s="619">
        <v>1</v>
      </c>
      <c r="G921" s="612">
        <v>227</v>
      </c>
      <c r="H921" s="612">
        <v>227</v>
      </c>
      <c r="I921" s="612">
        <f t="shared" si="241"/>
        <v>228</v>
      </c>
      <c r="J921" s="612">
        <f t="shared" si="242"/>
        <v>228</v>
      </c>
    </row>
    <row r="922" spans="2:10">
      <c r="B922" s="332"/>
      <c r="C922" s="393" t="s">
        <v>3202</v>
      </c>
      <c r="D922" s="394" t="s">
        <v>3203</v>
      </c>
      <c r="E922" s="619">
        <v>0</v>
      </c>
      <c r="F922" s="619">
        <v>0</v>
      </c>
      <c r="G922" s="612">
        <v>33</v>
      </c>
      <c r="H922" s="612">
        <v>33</v>
      </c>
      <c r="I922" s="612">
        <f t="shared" si="241"/>
        <v>33</v>
      </c>
      <c r="J922" s="612">
        <f t="shared" si="242"/>
        <v>33</v>
      </c>
    </row>
    <row r="923" spans="2:10">
      <c r="B923" s="332"/>
      <c r="C923" s="393" t="s">
        <v>3206</v>
      </c>
      <c r="D923" s="394" t="s">
        <v>3207</v>
      </c>
      <c r="E923" s="619">
        <v>410</v>
      </c>
      <c r="F923" s="619">
        <v>410</v>
      </c>
      <c r="G923" s="612">
        <v>0</v>
      </c>
      <c r="H923" s="612">
        <v>0</v>
      </c>
      <c r="I923" s="612">
        <f t="shared" si="241"/>
        <v>410</v>
      </c>
      <c r="J923" s="612">
        <f t="shared" si="242"/>
        <v>410</v>
      </c>
    </row>
    <row r="924" spans="2:10">
      <c r="B924" s="332"/>
      <c r="C924" s="388" t="s">
        <v>2274</v>
      </c>
      <c r="D924" s="385" t="s">
        <v>2275</v>
      </c>
      <c r="E924" s="619">
        <v>0</v>
      </c>
      <c r="F924" s="619">
        <v>0</v>
      </c>
      <c r="G924" s="612">
        <v>1</v>
      </c>
      <c r="H924" s="612">
        <v>1</v>
      </c>
      <c r="I924" s="612">
        <f t="shared" si="241"/>
        <v>1</v>
      </c>
      <c r="J924" s="612">
        <f t="shared" si="242"/>
        <v>1</v>
      </c>
    </row>
    <row r="925" spans="2:10">
      <c r="B925" s="332"/>
      <c r="C925" s="393" t="s">
        <v>3101</v>
      </c>
      <c r="D925" s="394" t="s">
        <v>3102</v>
      </c>
      <c r="E925" s="619">
        <v>0</v>
      </c>
      <c r="F925" s="619">
        <v>0</v>
      </c>
      <c r="G925" s="612">
        <v>92</v>
      </c>
      <c r="H925" s="612">
        <v>92</v>
      </c>
      <c r="I925" s="612">
        <f t="shared" si="241"/>
        <v>92</v>
      </c>
      <c r="J925" s="612">
        <f t="shared" si="242"/>
        <v>92</v>
      </c>
    </row>
    <row r="926" spans="2:10">
      <c r="B926" s="332"/>
      <c r="C926" s="401" t="s">
        <v>3104</v>
      </c>
      <c r="D926" s="402" t="s">
        <v>3105</v>
      </c>
      <c r="E926" s="619">
        <v>333</v>
      </c>
      <c r="F926" s="619">
        <v>333</v>
      </c>
      <c r="G926" s="612">
        <v>640</v>
      </c>
      <c r="H926" s="612">
        <v>640</v>
      </c>
      <c r="I926" s="612">
        <f t="shared" si="241"/>
        <v>973</v>
      </c>
      <c r="J926" s="612">
        <f t="shared" si="242"/>
        <v>973</v>
      </c>
    </row>
    <row r="927" spans="2:10">
      <c r="B927" s="332"/>
      <c r="C927" s="949" t="s">
        <v>6626</v>
      </c>
      <c r="D927" s="385" t="s">
        <v>3081</v>
      </c>
      <c r="E927" s="619">
        <v>0</v>
      </c>
      <c r="F927" s="619">
        <v>0</v>
      </c>
      <c r="G927" s="612">
        <v>16</v>
      </c>
      <c r="H927" s="612">
        <v>16</v>
      </c>
      <c r="I927" s="612">
        <f t="shared" si="241"/>
        <v>16</v>
      </c>
      <c r="J927" s="612">
        <f t="shared" si="242"/>
        <v>16</v>
      </c>
    </row>
    <row r="928" spans="2:10">
      <c r="B928" s="332"/>
      <c r="C928" s="393" t="s">
        <v>3120</v>
      </c>
      <c r="D928" s="394" t="s">
        <v>3121</v>
      </c>
      <c r="E928" s="619">
        <v>0</v>
      </c>
      <c r="F928" s="619">
        <v>0</v>
      </c>
      <c r="G928" s="612">
        <v>5558</v>
      </c>
      <c r="H928" s="612">
        <v>5558</v>
      </c>
      <c r="I928" s="612">
        <f t="shared" si="241"/>
        <v>5558</v>
      </c>
      <c r="J928" s="612">
        <f t="shared" si="242"/>
        <v>5558</v>
      </c>
    </row>
    <row r="929" spans="2:10">
      <c r="B929" s="332"/>
      <c r="C929" s="395" t="s">
        <v>3126</v>
      </c>
      <c r="D929" s="396" t="s">
        <v>3127</v>
      </c>
      <c r="E929" s="619">
        <v>11668</v>
      </c>
      <c r="F929" s="619">
        <v>11668</v>
      </c>
      <c r="G929" s="612">
        <v>0</v>
      </c>
      <c r="H929" s="612">
        <v>0</v>
      </c>
      <c r="I929" s="612">
        <f t="shared" si="241"/>
        <v>11668</v>
      </c>
      <c r="J929" s="612">
        <f t="shared" si="242"/>
        <v>11668</v>
      </c>
    </row>
    <row r="930" spans="2:10">
      <c r="B930" s="332"/>
      <c r="C930" s="388" t="s">
        <v>3208</v>
      </c>
      <c r="D930" s="385" t="s">
        <v>3209</v>
      </c>
      <c r="E930" s="619">
        <v>0</v>
      </c>
      <c r="F930" s="619">
        <v>0</v>
      </c>
      <c r="G930" s="612">
        <v>7</v>
      </c>
      <c r="H930" s="612">
        <v>7</v>
      </c>
      <c r="I930" s="612">
        <f t="shared" si="241"/>
        <v>7</v>
      </c>
      <c r="J930" s="612">
        <f t="shared" si="242"/>
        <v>7</v>
      </c>
    </row>
    <row r="931" spans="2:10">
      <c r="B931" s="332"/>
      <c r="C931" s="393" t="s">
        <v>3128</v>
      </c>
      <c r="D931" s="394" t="s">
        <v>3129</v>
      </c>
      <c r="E931" s="619">
        <v>0</v>
      </c>
      <c r="F931" s="619">
        <v>0</v>
      </c>
      <c r="G931" s="612">
        <v>34</v>
      </c>
      <c r="H931" s="612">
        <v>34</v>
      </c>
      <c r="I931" s="612">
        <f t="shared" si="241"/>
        <v>34</v>
      </c>
      <c r="J931" s="612">
        <f t="shared" si="242"/>
        <v>34</v>
      </c>
    </row>
    <row r="932" spans="2:10">
      <c r="B932" s="332"/>
      <c r="C932" s="388" t="s">
        <v>3134</v>
      </c>
      <c r="D932" s="385" t="s">
        <v>3135</v>
      </c>
      <c r="E932" s="619">
        <v>0</v>
      </c>
      <c r="F932" s="619">
        <v>0</v>
      </c>
      <c r="G932" s="612">
        <v>2</v>
      </c>
      <c r="H932" s="612">
        <v>2</v>
      </c>
      <c r="I932" s="612">
        <f t="shared" si="241"/>
        <v>2</v>
      </c>
      <c r="J932" s="612">
        <f t="shared" si="242"/>
        <v>2</v>
      </c>
    </row>
    <row r="933" spans="2:10">
      <c r="B933" s="332"/>
      <c r="C933" s="393" t="s">
        <v>3136</v>
      </c>
      <c r="D933" s="394" t="s">
        <v>3137</v>
      </c>
      <c r="E933" s="619">
        <v>0</v>
      </c>
      <c r="F933" s="619">
        <v>0</v>
      </c>
      <c r="G933" s="612">
        <v>82</v>
      </c>
      <c r="H933" s="612">
        <v>82</v>
      </c>
      <c r="I933" s="612">
        <f t="shared" si="241"/>
        <v>82</v>
      </c>
      <c r="J933" s="612">
        <f t="shared" si="242"/>
        <v>82</v>
      </c>
    </row>
    <row r="934" spans="2:10">
      <c r="B934" s="332"/>
      <c r="C934" s="393" t="s">
        <v>3210</v>
      </c>
      <c r="D934" s="394" t="s">
        <v>3211</v>
      </c>
      <c r="E934" s="619">
        <v>0</v>
      </c>
      <c r="F934" s="619">
        <v>0</v>
      </c>
      <c r="G934" s="612">
        <v>6</v>
      </c>
      <c r="H934" s="612">
        <v>6</v>
      </c>
      <c r="I934" s="612">
        <f t="shared" si="241"/>
        <v>6</v>
      </c>
      <c r="J934" s="612">
        <f t="shared" si="242"/>
        <v>6</v>
      </c>
    </row>
    <row r="935" spans="2:10">
      <c r="B935" s="332"/>
      <c r="C935" s="393" t="s">
        <v>3138</v>
      </c>
      <c r="D935" s="394" t="s">
        <v>3139</v>
      </c>
      <c r="E935" s="619">
        <v>0</v>
      </c>
      <c r="F935" s="619">
        <v>0</v>
      </c>
      <c r="G935" s="612">
        <v>2064</v>
      </c>
      <c r="H935" s="612">
        <v>2064</v>
      </c>
      <c r="I935" s="612">
        <f t="shared" si="241"/>
        <v>2064</v>
      </c>
      <c r="J935" s="612">
        <f t="shared" si="242"/>
        <v>2064</v>
      </c>
    </row>
    <row r="936" spans="2:10">
      <c r="B936" s="332"/>
      <c r="C936" s="393" t="s">
        <v>3140</v>
      </c>
      <c r="D936" s="394" t="s">
        <v>3141</v>
      </c>
      <c r="E936" s="619">
        <v>0</v>
      </c>
      <c r="F936" s="619">
        <v>0</v>
      </c>
      <c r="G936" s="612">
        <v>2064</v>
      </c>
      <c r="H936" s="612">
        <v>2064</v>
      </c>
      <c r="I936" s="612">
        <f t="shared" si="241"/>
        <v>2064</v>
      </c>
      <c r="J936" s="612">
        <f t="shared" si="242"/>
        <v>2064</v>
      </c>
    </row>
    <row r="937" spans="2:10">
      <c r="B937" s="332"/>
      <c r="C937" s="393" t="s">
        <v>3212</v>
      </c>
      <c r="D937" s="394" t="s">
        <v>3213</v>
      </c>
      <c r="E937" s="619">
        <v>0</v>
      </c>
      <c r="F937" s="619">
        <v>0</v>
      </c>
      <c r="G937" s="612">
        <v>2064</v>
      </c>
      <c r="H937" s="612">
        <v>2064</v>
      </c>
      <c r="I937" s="612">
        <f t="shared" si="241"/>
        <v>2064</v>
      </c>
      <c r="J937" s="612">
        <f t="shared" si="242"/>
        <v>2064</v>
      </c>
    </row>
    <row r="938" spans="2:10">
      <c r="B938" s="332"/>
      <c r="C938" s="393" t="s">
        <v>3143</v>
      </c>
      <c r="D938" s="394" t="s">
        <v>3144</v>
      </c>
      <c r="E938" s="619">
        <v>11667</v>
      </c>
      <c r="F938" s="619">
        <v>11667</v>
      </c>
      <c r="G938" s="612">
        <v>2064</v>
      </c>
      <c r="H938" s="612">
        <v>2064</v>
      </c>
      <c r="I938" s="612">
        <f t="shared" si="241"/>
        <v>13731</v>
      </c>
      <c r="J938" s="612">
        <f t="shared" si="242"/>
        <v>13731</v>
      </c>
    </row>
    <row r="939" spans="2:10">
      <c r="B939" s="332"/>
      <c r="C939" s="393" t="s">
        <v>3145</v>
      </c>
      <c r="D939" s="394" t="s">
        <v>6650</v>
      </c>
      <c r="E939" s="619">
        <v>11668</v>
      </c>
      <c r="F939" s="619">
        <v>11668</v>
      </c>
      <c r="G939" s="612">
        <v>2064</v>
      </c>
      <c r="H939" s="612">
        <v>2064</v>
      </c>
      <c r="I939" s="612">
        <f t="shared" si="241"/>
        <v>13732</v>
      </c>
      <c r="J939" s="612">
        <f t="shared" si="242"/>
        <v>13732</v>
      </c>
    </row>
    <row r="940" spans="2:10">
      <c r="B940" s="332"/>
      <c r="C940" s="393" t="s">
        <v>3217</v>
      </c>
      <c r="D940" s="394" t="s">
        <v>3218</v>
      </c>
      <c r="E940" s="619">
        <v>0</v>
      </c>
      <c r="F940" s="619">
        <v>0</v>
      </c>
      <c r="G940" s="612">
        <v>42</v>
      </c>
      <c r="H940" s="612">
        <v>42</v>
      </c>
      <c r="I940" s="612">
        <f t="shared" si="241"/>
        <v>42</v>
      </c>
      <c r="J940" s="612">
        <f t="shared" si="242"/>
        <v>42</v>
      </c>
    </row>
    <row r="941" spans="2:10">
      <c r="B941" s="332"/>
      <c r="C941" s="393" t="s">
        <v>3147</v>
      </c>
      <c r="D941" s="394" t="s">
        <v>3148</v>
      </c>
      <c r="E941" s="619">
        <v>0</v>
      </c>
      <c r="F941" s="619">
        <v>0</v>
      </c>
      <c r="G941" s="612">
        <v>2062</v>
      </c>
      <c r="H941" s="612">
        <v>2062</v>
      </c>
      <c r="I941" s="612">
        <f t="shared" si="241"/>
        <v>2062</v>
      </c>
      <c r="J941" s="612">
        <f t="shared" si="242"/>
        <v>2062</v>
      </c>
    </row>
    <row r="942" spans="2:10">
      <c r="B942" s="332"/>
      <c r="C942" s="393" t="s">
        <v>3219</v>
      </c>
      <c r="D942" s="394" t="s">
        <v>3220</v>
      </c>
      <c r="E942" s="619">
        <v>0</v>
      </c>
      <c r="F942" s="619">
        <v>0</v>
      </c>
      <c r="G942" s="612">
        <v>15</v>
      </c>
      <c r="H942" s="612">
        <v>15</v>
      </c>
      <c r="I942" s="612">
        <f t="shared" si="241"/>
        <v>15</v>
      </c>
      <c r="J942" s="612">
        <f t="shared" si="242"/>
        <v>15</v>
      </c>
    </row>
    <row r="943" spans="2:10">
      <c r="B943" s="332"/>
      <c r="C943" s="393" t="s">
        <v>3151</v>
      </c>
      <c r="D943" s="394" t="s">
        <v>3221</v>
      </c>
      <c r="E943" s="619">
        <v>0</v>
      </c>
      <c r="F943" s="619">
        <v>0</v>
      </c>
      <c r="G943" s="612">
        <v>249</v>
      </c>
      <c r="H943" s="612">
        <v>249</v>
      </c>
      <c r="I943" s="612">
        <f t="shared" si="241"/>
        <v>249</v>
      </c>
      <c r="J943" s="612">
        <f t="shared" si="242"/>
        <v>249</v>
      </c>
    </row>
    <row r="944" spans="2:10">
      <c r="B944" s="332"/>
      <c r="C944" s="393" t="s">
        <v>3156</v>
      </c>
      <c r="D944" s="394" t="s">
        <v>3157</v>
      </c>
      <c r="E944" s="619">
        <v>0</v>
      </c>
      <c r="F944" s="619">
        <v>0</v>
      </c>
      <c r="G944" s="612">
        <v>848</v>
      </c>
      <c r="H944" s="612">
        <v>848</v>
      </c>
      <c r="I944" s="612">
        <f t="shared" si="241"/>
        <v>848</v>
      </c>
      <c r="J944" s="612">
        <f t="shared" si="242"/>
        <v>848</v>
      </c>
    </row>
    <row r="945" spans="2:10">
      <c r="B945" s="332"/>
      <c r="C945" s="393" t="s">
        <v>3158</v>
      </c>
      <c r="D945" s="394" t="s">
        <v>3159</v>
      </c>
      <c r="E945" s="619">
        <v>0</v>
      </c>
      <c r="F945" s="619">
        <v>0</v>
      </c>
      <c r="G945" s="612">
        <v>2029</v>
      </c>
      <c r="H945" s="612">
        <v>2029</v>
      </c>
      <c r="I945" s="612">
        <f t="shared" si="241"/>
        <v>2029</v>
      </c>
      <c r="J945" s="612">
        <f t="shared" si="242"/>
        <v>2029</v>
      </c>
    </row>
    <row r="946" spans="2:10">
      <c r="B946" s="332"/>
      <c r="C946" s="388" t="s">
        <v>3160</v>
      </c>
      <c r="D946" s="385" t="s">
        <v>3161</v>
      </c>
      <c r="E946" s="619">
        <v>0</v>
      </c>
      <c r="F946" s="619">
        <v>0</v>
      </c>
      <c r="G946" s="612">
        <v>9</v>
      </c>
      <c r="H946" s="612">
        <v>9</v>
      </c>
      <c r="I946" s="612">
        <f t="shared" si="241"/>
        <v>9</v>
      </c>
      <c r="J946" s="612">
        <f t="shared" si="242"/>
        <v>9</v>
      </c>
    </row>
    <row r="947" spans="2:10">
      <c r="B947" s="332"/>
      <c r="C947" s="393" t="s">
        <v>3162</v>
      </c>
      <c r="D947" s="394" t="s">
        <v>3163</v>
      </c>
      <c r="E947" s="619">
        <v>0</v>
      </c>
      <c r="F947" s="619">
        <v>0</v>
      </c>
      <c r="G947" s="612">
        <v>253</v>
      </c>
      <c r="H947" s="612">
        <v>253</v>
      </c>
      <c r="I947" s="612">
        <f t="shared" si="241"/>
        <v>253</v>
      </c>
      <c r="J947" s="612">
        <f t="shared" si="242"/>
        <v>253</v>
      </c>
    </row>
    <row r="948" spans="2:10">
      <c r="B948" s="332"/>
      <c r="C948" s="393" t="s">
        <v>3164</v>
      </c>
      <c r="D948" s="394" t="s">
        <v>3165</v>
      </c>
      <c r="E948" s="619">
        <v>0</v>
      </c>
      <c r="F948" s="619">
        <v>0</v>
      </c>
      <c r="G948" s="612">
        <v>787</v>
      </c>
      <c r="H948" s="612">
        <v>787</v>
      </c>
      <c r="I948" s="612">
        <f t="shared" si="241"/>
        <v>787</v>
      </c>
      <c r="J948" s="612">
        <f t="shared" si="242"/>
        <v>787</v>
      </c>
    </row>
    <row r="949" spans="2:10">
      <c r="B949" s="332"/>
      <c r="C949" s="393" t="s">
        <v>3166</v>
      </c>
      <c r="D949" s="394" t="s">
        <v>3167</v>
      </c>
      <c r="E949" s="619">
        <v>0</v>
      </c>
      <c r="F949" s="619">
        <v>0</v>
      </c>
      <c r="G949" s="612">
        <v>4339</v>
      </c>
      <c r="H949" s="612">
        <v>4339</v>
      </c>
      <c r="I949" s="612">
        <f t="shared" si="241"/>
        <v>4339</v>
      </c>
      <c r="J949" s="612">
        <f t="shared" si="242"/>
        <v>4339</v>
      </c>
    </row>
    <row r="950" spans="2:10">
      <c r="B950" s="332"/>
      <c r="C950" s="393" t="s">
        <v>3168</v>
      </c>
      <c r="D950" s="394" t="s">
        <v>3169</v>
      </c>
      <c r="E950" s="619">
        <v>0</v>
      </c>
      <c r="F950" s="619">
        <v>0</v>
      </c>
      <c r="G950" s="612">
        <v>665</v>
      </c>
      <c r="H950" s="612">
        <v>665</v>
      </c>
      <c r="I950" s="612">
        <f t="shared" si="241"/>
        <v>665</v>
      </c>
      <c r="J950" s="612">
        <f t="shared" si="242"/>
        <v>665</v>
      </c>
    </row>
    <row r="951" spans="2:10">
      <c r="B951" s="332"/>
      <c r="C951" s="393" t="s">
        <v>3170</v>
      </c>
      <c r="D951" s="394" t="s">
        <v>3171</v>
      </c>
      <c r="E951" s="619">
        <v>0</v>
      </c>
      <c r="F951" s="619">
        <v>0</v>
      </c>
      <c r="G951" s="612">
        <v>4</v>
      </c>
      <c r="H951" s="612">
        <v>4</v>
      </c>
      <c r="I951" s="612">
        <f t="shared" si="241"/>
        <v>4</v>
      </c>
      <c r="J951" s="612">
        <f t="shared" si="242"/>
        <v>4</v>
      </c>
    </row>
    <row r="952" spans="2:10">
      <c r="B952" s="332"/>
      <c r="C952" s="393" t="s">
        <v>3172</v>
      </c>
      <c r="D952" s="394" t="s">
        <v>3173</v>
      </c>
      <c r="E952" s="619">
        <v>0</v>
      </c>
      <c r="F952" s="619">
        <v>0</v>
      </c>
      <c r="G952" s="612">
        <v>1766</v>
      </c>
      <c r="H952" s="612">
        <v>1766</v>
      </c>
      <c r="I952" s="612">
        <f t="shared" si="241"/>
        <v>1766</v>
      </c>
      <c r="J952" s="612">
        <f t="shared" si="242"/>
        <v>1766</v>
      </c>
    </row>
    <row r="953" spans="2:10">
      <c r="B953" s="332"/>
      <c r="C953" s="393" t="s">
        <v>3222</v>
      </c>
      <c r="D953" s="394" t="s">
        <v>3223</v>
      </c>
      <c r="E953" s="619">
        <v>0</v>
      </c>
      <c r="F953" s="619">
        <v>0</v>
      </c>
      <c r="G953" s="612">
        <v>80</v>
      </c>
      <c r="H953" s="612">
        <v>80</v>
      </c>
      <c r="I953" s="612">
        <f t="shared" si="241"/>
        <v>80</v>
      </c>
      <c r="J953" s="612">
        <f t="shared" si="242"/>
        <v>80</v>
      </c>
    </row>
    <row r="954" spans="2:10">
      <c r="B954" s="332"/>
      <c r="C954" s="388" t="s">
        <v>3224</v>
      </c>
      <c r="D954" s="385" t="s">
        <v>3225</v>
      </c>
      <c r="E954" s="619">
        <v>0</v>
      </c>
      <c r="F954" s="619">
        <v>0</v>
      </c>
      <c r="G954" s="612">
        <v>39</v>
      </c>
      <c r="H954" s="612">
        <v>39</v>
      </c>
      <c r="I954" s="612">
        <f t="shared" si="241"/>
        <v>39</v>
      </c>
      <c r="J954" s="612">
        <f t="shared" si="242"/>
        <v>39</v>
      </c>
    </row>
    <row r="955" spans="2:10">
      <c r="B955" s="332"/>
      <c r="C955" s="393" t="s">
        <v>3176</v>
      </c>
      <c r="D955" s="394" t="s">
        <v>3177</v>
      </c>
      <c r="E955" s="619">
        <v>0</v>
      </c>
      <c r="F955" s="619">
        <v>0</v>
      </c>
      <c r="G955" s="612">
        <v>302</v>
      </c>
      <c r="H955" s="612">
        <v>302</v>
      </c>
      <c r="I955" s="612">
        <f t="shared" si="241"/>
        <v>302</v>
      </c>
      <c r="J955" s="612">
        <f t="shared" si="242"/>
        <v>302</v>
      </c>
    </row>
    <row r="956" spans="2:10">
      <c r="B956" s="332"/>
      <c r="C956" s="393" t="s">
        <v>3226</v>
      </c>
      <c r="D956" s="394" t="s">
        <v>3227</v>
      </c>
      <c r="E956" s="619">
        <v>0</v>
      </c>
      <c r="F956" s="619">
        <v>0</v>
      </c>
      <c r="G956" s="612">
        <v>112</v>
      </c>
      <c r="H956" s="612">
        <v>112</v>
      </c>
      <c r="I956" s="612">
        <f t="shared" si="241"/>
        <v>112</v>
      </c>
      <c r="J956" s="612">
        <f t="shared" si="242"/>
        <v>112</v>
      </c>
    </row>
    <row r="957" spans="2:10">
      <c r="B957" s="332"/>
      <c r="C957" s="393" t="s">
        <v>3178</v>
      </c>
      <c r="D957" s="394" t="s">
        <v>3179</v>
      </c>
      <c r="E957" s="619">
        <v>0</v>
      </c>
      <c r="F957" s="619">
        <v>0</v>
      </c>
      <c r="G957" s="612">
        <v>1451</v>
      </c>
      <c r="H957" s="612">
        <v>1451</v>
      </c>
      <c r="I957" s="612">
        <f t="shared" si="241"/>
        <v>1451</v>
      </c>
      <c r="J957" s="612">
        <f t="shared" si="242"/>
        <v>1451</v>
      </c>
    </row>
    <row r="958" spans="2:10">
      <c r="B958" s="332"/>
      <c r="C958" s="388" t="s">
        <v>3180</v>
      </c>
      <c r="D958" s="385" t="s">
        <v>3181</v>
      </c>
      <c r="E958" s="619">
        <v>0</v>
      </c>
      <c r="F958" s="619">
        <v>0</v>
      </c>
      <c r="G958" s="612">
        <v>48</v>
      </c>
      <c r="H958" s="612">
        <v>48</v>
      </c>
      <c r="I958" s="612">
        <f t="shared" si="241"/>
        <v>48</v>
      </c>
      <c r="J958" s="612">
        <f t="shared" si="242"/>
        <v>48</v>
      </c>
    </row>
    <row r="959" spans="2:10">
      <c r="B959" s="332"/>
      <c r="C959" s="388" t="s">
        <v>3182</v>
      </c>
      <c r="D959" s="385" t="s">
        <v>3183</v>
      </c>
      <c r="E959" s="619">
        <v>0</v>
      </c>
      <c r="F959" s="619">
        <v>0</v>
      </c>
      <c r="G959" s="612">
        <v>17</v>
      </c>
      <c r="H959" s="612">
        <v>17</v>
      </c>
      <c r="I959" s="612">
        <f t="shared" si="241"/>
        <v>17</v>
      </c>
      <c r="J959" s="612">
        <f t="shared" si="242"/>
        <v>17</v>
      </c>
    </row>
    <row r="960" spans="2:10">
      <c r="B960" s="332"/>
      <c r="C960" s="393" t="s">
        <v>3228</v>
      </c>
      <c r="D960" s="394" t="s">
        <v>3229</v>
      </c>
      <c r="E960" s="619">
        <v>0</v>
      </c>
      <c r="F960" s="619">
        <v>0</v>
      </c>
      <c r="G960" s="612">
        <v>1851</v>
      </c>
      <c r="H960" s="612">
        <v>1851</v>
      </c>
      <c r="I960" s="612">
        <f t="shared" si="241"/>
        <v>1851</v>
      </c>
      <c r="J960" s="612">
        <f t="shared" si="242"/>
        <v>1851</v>
      </c>
    </row>
    <row r="961" spans="1:10">
      <c r="B961" s="332"/>
      <c r="C961" s="382" t="s">
        <v>3184</v>
      </c>
      <c r="D961" s="383" t="s">
        <v>3185</v>
      </c>
      <c r="E961" s="619">
        <v>0</v>
      </c>
      <c r="F961" s="619">
        <v>0</v>
      </c>
      <c r="G961" s="612">
        <v>326</v>
      </c>
      <c r="H961" s="612">
        <v>326</v>
      </c>
      <c r="I961" s="612">
        <f t="shared" si="241"/>
        <v>326</v>
      </c>
      <c r="J961" s="612">
        <f t="shared" si="242"/>
        <v>326</v>
      </c>
    </row>
    <row r="962" spans="1:10">
      <c r="B962" s="332"/>
      <c r="C962" s="382" t="s">
        <v>3186</v>
      </c>
      <c r="D962" s="383" t="s">
        <v>3187</v>
      </c>
      <c r="E962" s="619">
        <v>0</v>
      </c>
      <c r="F962" s="619">
        <v>0</v>
      </c>
      <c r="G962" s="612">
        <v>4</v>
      </c>
      <c r="H962" s="612">
        <v>4</v>
      </c>
      <c r="I962" s="612">
        <f t="shared" si="241"/>
        <v>4</v>
      </c>
      <c r="J962" s="612">
        <f t="shared" si="242"/>
        <v>4</v>
      </c>
    </row>
    <row r="963" spans="1:10">
      <c r="B963" s="332"/>
      <c r="C963" s="389" t="s">
        <v>3146</v>
      </c>
      <c r="D963" s="381" t="s">
        <v>3689</v>
      </c>
      <c r="E963" s="619">
        <v>0</v>
      </c>
      <c r="F963" s="619">
        <v>0</v>
      </c>
      <c r="G963" s="612">
        <v>1</v>
      </c>
      <c r="H963" s="612">
        <v>1</v>
      </c>
      <c r="I963" s="612">
        <f t="shared" ref="I963" si="243">SUM(E963,G963)</f>
        <v>1</v>
      </c>
      <c r="J963" s="612">
        <f t="shared" ref="J963" si="244">SUM(F963,H963)</f>
        <v>1</v>
      </c>
    </row>
    <row r="964" spans="1:10" ht="13.8">
      <c r="C964" s="333"/>
      <c r="D964" s="99"/>
      <c r="E964" s="619"/>
      <c r="F964" s="619"/>
      <c r="G964" s="612"/>
      <c r="H964" s="612"/>
      <c r="I964" s="612"/>
      <c r="J964" s="612"/>
    </row>
    <row r="965" spans="1:10" ht="13.8">
      <c r="A965" s="265" t="s">
        <v>3238</v>
      </c>
      <c r="C965" s="333"/>
      <c r="D965" s="99"/>
      <c r="E965" s="619"/>
      <c r="F965" s="619"/>
      <c r="G965" s="612"/>
      <c r="H965" s="612"/>
      <c r="I965" s="612"/>
      <c r="J965" s="612"/>
    </row>
    <row r="966" spans="1:10">
      <c r="B966" s="332"/>
      <c r="C966" s="388" t="s">
        <v>3239</v>
      </c>
      <c r="D966" s="403" t="s">
        <v>3240</v>
      </c>
      <c r="E966" s="619">
        <v>4</v>
      </c>
      <c r="F966" s="619">
        <v>4</v>
      </c>
      <c r="G966" s="612">
        <v>2</v>
      </c>
      <c r="H966" s="612">
        <v>2</v>
      </c>
      <c r="I966" s="612">
        <f t="shared" si="241"/>
        <v>6</v>
      </c>
      <c r="J966" s="612">
        <f t="shared" si="242"/>
        <v>6</v>
      </c>
    </row>
    <row r="967" spans="1:10">
      <c r="B967" s="332"/>
      <c r="C967" s="955" t="s">
        <v>1920</v>
      </c>
      <c r="D967" s="404" t="s">
        <v>1921</v>
      </c>
      <c r="E967" s="619">
        <v>417</v>
      </c>
      <c r="F967" s="619">
        <v>417</v>
      </c>
      <c r="G967" s="612">
        <v>1419</v>
      </c>
      <c r="H967" s="612">
        <v>1419</v>
      </c>
      <c r="I967" s="612">
        <f t="shared" si="241"/>
        <v>1836</v>
      </c>
      <c r="J967" s="612">
        <f t="shared" si="242"/>
        <v>1836</v>
      </c>
    </row>
    <row r="968" spans="1:10">
      <c r="B968" s="332"/>
      <c r="C968" s="955" t="s">
        <v>3241</v>
      </c>
      <c r="D968" s="404" t="s">
        <v>3242</v>
      </c>
      <c r="E968" s="619">
        <v>29</v>
      </c>
      <c r="F968" s="619">
        <v>29</v>
      </c>
      <c r="G968" s="612">
        <v>331</v>
      </c>
      <c r="H968" s="612">
        <v>331</v>
      </c>
      <c r="I968" s="612">
        <f t="shared" si="241"/>
        <v>360</v>
      </c>
      <c r="J968" s="612">
        <f t="shared" si="242"/>
        <v>360</v>
      </c>
    </row>
    <row r="969" spans="1:10">
      <c r="B969" s="332"/>
      <c r="C969" s="955" t="s">
        <v>3243</v>
      </c>
      <c r="D969" s="404" t="s">
        <v>3244</v>
      </c>
      <c r="E969" s="619">
        <v>190</v>
      </c>
      <c r="F969" s="619">
        <v>190</v>
      </c>
      <c r="G969" s="612">
        <v>902</v>
      </c>
      <c r="H969" s="612">
        <v>902</v>
      </c>
      <c r="I969" s="612">
        <f t="shared" si="241"/>
        <v>1092</v>
      </c>
      <c r="J969" s="612">
        <f t="shared" si="242"/>
        <v>1092</v>
      </c>
    </row>
    <row r="970" spans="1:10">
      <c r="B970" s="332"/>
      <c r="C970" s="382" t="s">
        <v>3245</v>
      </c>
      <c r="D970" s="387" t="s">
        <v>3246</v>
      </c>
      <c r="E970" s="619">
        <v>627</v>
      </c>
      <c r="F970" s="619">
        <v>627</v>
      </c>
      <c r="G970" s="612">
        <v>1956</v>
      </c>
      <c r="H970" s="612">
        <v>1956</v>
      </c>
      <c r="I970" s="612">
        <f t="shared" si="241"/>
        <v>2583</v>
      </c>
      <c r="J970" s="612">
        <f t="shared" si="242"/>
        <v>2583</v>
      </c>
    </row>
    <row r="971" spans="1:10">
      <c r="B971" s="332"/>
      <c r="C971" s="382" t="s">
        <v>3247</v>
      </c>
      <c r="D971" s="387" t="s">
        <v>3248</v>
      </c>
      <c r="E971" s="619">
        <v>461</v>
      </c>
      <c r="F971" s="619">
        <v>461</v>
      </c>
      <c r="G971" s="612">
        <v>775</v>
      </c>
      <c r="H971" s="612">
        <v>775</v>
      </c>
      <c r="I971" s="612">
        <f t="shared" ref="I971:I1032" si="245">SUM(E971,G971)</f>
        <v>1236</v>
      </c>
      <c r="J971" s="612">
        <f t="shared" ref="J971:J1032" si="246">SUM(F971,H971)</f>
        <v>1236</v>
      </c>
    </row>
    <row r="972" spans="1:10">
      <c r="B972" s="332"/>
      <c r="C972" s="382" t="s">
        <v>3249</v>
      </c>
      <c r="D972" s="387" t="s">
        <v>3250</v>
      </c>
      <c r="E972" s="619">
        <v>224</v>
      </c>
      <c r="F972" s="619">
        <v>224</v>
      </c>
      <c r="G972" s="612">
        <v>823</v>
      </c>
      <c r="H972" s="612">
        <v>823</v>
      </c>
      <c r="I972" s="612">
        <f t="shared" si="245"/>
        <v>1047</v>
      </c>
      <c r="J972" s="612">
        <f t="shared" si="246"/>
        <v>1047</v>
      </c>
    </row>
    <row r="973" spans="1:10">
      <c r="B973" s="332"/>
      <c r="C973" s="956" t="s">
        <v>3251</v>
      </c>
      <c r="D973" s="405" t="s">
        <v>3252</v>
      </c>
      <c r="E973" s="619">
        <v>1</v>
      </c>
      <c r="F973" s="619">
        <v>1</v>
      </c>
      <c r="G973" s="612">
        <v>10</v>
      </c>
      <c r="H973" s="612">
        <v>10</v>
      </c>
      <c r="I973" s="612">
        <f t="shared" si="245"/>
        <v>11</v>
      </c>
      <c r="J973" s="612">
        <f t="shared" si="246"/>
        <v>11</v>
      </c>
    </row>
    <row r="974" spans="1:10">
      <c r="B974" s="332"/>
      <c r="C974" s="382" t="s">
        <v>3253</v>
      </c>
      <c r="D974" s="387" t="s">
        <v>3254</v>
      </c>
      <c r="E974" s="619">
        <v>0</v>
      </c>
      <c r="F974" s="619">
        <v>0</v>
      </c>
      <c r="G974" s="612">
        <v>3</v>
      </c>
      <c r="H974" s="612">
        <v>3</v>
      </c>
      <c r="I974" s="612">
        <f t="shared" si="245"/>
        <v>3</v>
      </c>
      <c r="J974" s="612">
        <f t="shared" si="246"/>
        <v>3</v>
      </c>
    </row>
    <row r="975" spans="1:10">
      <c r="B975" s="332"/>
      <c r="C975" s="382" t="s">
        <v>3255</v>
      </c>
      <c r="D975" s="387" t="s">
        <v>3256</v>
      </c>
      <c r="E975" s="619">
        <v>0</v>
      </c>
      <c r="F975" s="619">
        <v>0</v>
      </c>
      <c r="G975" s="612">
        <v>14</v>
      </c>
      <c r="H975" s="612">
        <v>14</v>
      </c>
      <c r="I975" s="612">
        <f t="shared" si="245"/>
        <v>14</v>
      </c>
      <c r="J975" s="612">
        <f t="shared" si="246"/>
        <v>14</v>
      </c>
    </row>
    <row r="976" spans="1:10">
      <c r="B976" s="332"/>
      <c r="C976" s="382" t="s">
        <v>3257</v>
      </c>
      <c r="D976" s="387" t="s">
        <v>3258</v>
      </c>
      <c r="E976" s="619">
        <v>0</v>
      </c>
      <c r="F976" s="619">
        <v>0</v>
      </c>
      <c r="G976" s="612">
        <v>1</v>
      </c>
      <c r="H976" s="612">
        <v>1</v>
      </c>
      <c r="I976" s="612">
        <f t="shared" si="245"/>
        <v>1</v>
      </c>
      <c r="J976" s="612">
        <f t="shared" si="246"/>
        <v>1</v>
      </c>
    </row>
    <row r="977" spans="2:10">
      <c r="B977" s="332"/>
      <c r="C977" s="382" t="s">
        <v>2034</v>
      </c>
      <c r="D977" s="387" t="s">
        <v>2035</v>
      </c>
      <c r="E977" s="619">
        <v>2</v>
      </c>
      <c r="F977" s="619">
        <v>2</v>
      </c>
      <c r="G977" s="612">
        <v>11</v>
      </c>
      <c r="H977" s="612">
        <v>11</v>
      </c>
      <c r="I977" s="612">
        <f t="shared" si="245"/>
        <v>13</v>
      </c>
      <c r="J977" s="612">
        <f t="shared" si="246"/>
        <v>13</v>
      </c>
    </row>
    <row r="978" spans="2:10">
      <c r="B978" s="332"/>
      <c r="C978" s="955" t="s">
        <v>3259</v>
      </c>
      <c r="D978" s="404" t="s">
        <v>3260</v>
      </c>
      <c r="E978" s="619">
        <v>1</v>
      </c>
      <c r="F978" s="619">
        <v>1</v>
      </c>
      <c r="G978" s="612">
        <v>0</v>
      </c>
      <c r="H978" s="612">
        <v>0</v>
      </c>
      <c r="I978" s="612">
        <f t="shared" si="245"/>
        <v>1</v>
      </c>
      <c r="J978" s="612">
        <f t="shared" si="246"/>
        <v>1</v>
      </c>
    </row>
    <row r="979" spans="2:10">
      <c r="B979" s="332"/>
      <c r="C979" s="955" t="s">
        <v>3261</v>
      </c>
      <c r="D979" s="404" t="s">
        <v>3262</v>
      </c>
      <c r="E979" s="619">
        <v>0</v>
      </c>
      <c r="F979" s="619">
        <v>0</v>
      </c>
      <c r="G979" s="612">
        <v>2</v>
      </c>
      <c r="H979" s="612">
        <v>2</v>
      </c>
      <c r="I979" s="612">
        <f t="shared" si="245"/>
        <v>2</v>
      </c>
      <c r="J979" s="612">
        <f t="shared" si="246"/>
        <v>2</v>
      </c>
    </row>
    <row r="980" spans="2:10">
      <c r="B980" s="332"/>
      <c r="C980" s="955" t="s">
        <v>3263</v>
      </c>
      <c r="D980" s="404" t="s">
        <v>3264</v>
      </c>
      <c r="E980" s="619">
        <v>0</v>
      </c>
      <c r="F980" s="619">
        <v>0</v>
      </c>
      <c r="G980" s="612">
        <v>2</v>
      </c>
      <c r="H980" s="612">
        <v>2</v>
      </c>
      <c r="I980" s="612">
        <f t="shared" si="245"/>
        <v>2</v>
      </c>
      <c r="J980" s="612">
        <f t="shared" si="246"/>
        <v>2</v>
      </c>
    </row>
    <row r="981" spans="2:10">
      <c r="B981" s="332"/>
      <c r="C981" s="382" t="s">
        <v>3265</v>
      </c>
      <c r="D981" s="387" t="s">
        <v>3266</v>
      </c>
      <c r="E981" s="619">
        <v>133</v>
      </c>
      <c r="F981" s="619">
        <v>133</v>
      </c>
      <c r="G981" s="612">
        <v>277</v>
      </c>
      <c r="H981" s="612">
        <v>277</v>
      </c>
      <c r="I981" s="612">
        <f t="shared" si="245"/>
        <v>410</v>
      </c>
      <c r="J981" s="612">
        <f t="shared" si="246"/>
        <v>410</v>
      </c>
    </row>
    <row r="982" spans="2:10">
      <c r="B982" s="332"/>
      <c r="C982" s="955" t="s">
        <v>3267</v>
      </c>
      <c r="D982" s="404" t="s">
        <v>3268</v>
      </c>
      <c r="E982" s="619">
        <v>0</v>
      </c>
      <c r="F982" s="619">
        <v>0</v>
      </c>
      <c r="G982" s="612">
        <v>2</v>
      </c>
      <c r="H982" s="612">
        <v>2</v>
      </c>
      <c r="I982" s="612">
        <f t="shared" si="245"/>
        <v>2</v>
      </c>
      <c r="J982" s="612">
        <f t="shared" si="246"/>
        <v>2</v>
      </c>
    </row>
    <row r="983" spans="2:10">
      <c r="B983" s="332"/>
      <c r="C983" s="388" t="s">
        <v>3269</v>
      </c>
      <c r="D983" s="405" t="s">
        <v>3270</v>
      </c>
      <c r="E983" s="619">
        <v>0</v>
      </c>
      <c r="F983" s="619">
        <v>0</v>
      </c>
      <c r="G983" s="612">
        <v>100</v>
      </c>
      <c r="H983" s="612">
        <v>100</v>
      </c>
      <c r="I983" s="612">
        <f t="shared" si="245"/>
        <v>100</v>
      </c>
      <c r="J983" s="612">
        <f t="shared" si="246"/>
        <v>100</v>
      </c>
    </row>
    <row r="984" spans="2:10">
      <c r="B984" s="332"/>
      <c r="C984" s="382" t="s">
        <v>3271</v>
      </c>
      <c r="D984" s="387" t="s">
        <v>3272</v>
      </c>
      <c r="E984" s="619">
        <v>0</v>
      </c>
      <c r="F984" s="619">
        <v>0</v>
      </c>
      <c r="G984" s="612">
        <v>99</v>
      </c>
      <c r="H984" s="612">
        <v>99</v>
      </c>
      <c r="I984" s="612">
        <f t="shared" si="245"/>
        <v>99</v>
      </c>
      <c r="J984" s="612">
        <f t="shared" si="246"/>
        <v>99</v>
      </c>
    </row>
    <row r="985" spans="2:10">
      <c r="B985" s="332"/>
      <c r="C985" s="955" t="s">
        <v>3204</v>
      </c>
      <c r="D985" s="404" t="s">
        <v>3205</v>
      </c>
      <c r="E985" s="619">
        <v>0</v>
      </c>
      <c r="F985" s="619">
        <v>0</v>
      </c>
      <c r="G985" s="612">
        <v>1</v>
      </c>
      <c r="H985" s="612">
        <v>1</v>
      </c>
      <c r="I985" s="612">
        <f t="shared" si="245"/>
        <v>1</v>
      </c>
      <c r="J985" s="612">
        <f t="shared" si="246"/>
        <v>1</v>
      </c>
    </row>
    <row r="986" spans="2:10">
      <c r="B986" s="332"/>
      <c r="C986" s="406" t="s">
        <v>3273</v>
      </c>
      <c r="D986" s="407" t="s">
        <v>3274</v>
      </c>
      <c r="E986" s="619">
        <v>0</v>
      </c>
      <c r="F986" s="619">
        <v>0</v>
      </c>
      <c r="G986" s="612">
        <v>40</v>
      </c>
      <c r="H986" s="612">
        <v>40</v>
      </c>
      <c r="I986" s="612">
        <f t="shared" si="245"/>
        <v>40</v>
      </c>
      <c r="J986" s="612">
        <f t="shared" si="246"/>
        <v>40</v>
      </c>
    </row>
    <row r="987" spans="2:10">
      <c r="B987" s="332"/>
      <c r="C987" s="408" t="s">
        <v>3275</v>
      </c>
      <c r="D987" s="387" t="s">
        <v>3276</v>
      </c>
      <c r="E987" s="619">
        <v>557</v>
      </c>
      <c r="F987" s="619">
        <v>557</v>
      </c>
      <c r="G987" s="612">
        <v>26</v>
      </c>
      <c r="H987" s="612">
        <v>26</v>
      </c>
      <c r="I987" s="612">
        <f t="shared" si="245"/>
        <v>583</v>
      </c>
      <c r="J987" s="612">
        <f t="shared" si="246"/>
        <v>583</v>
      </c>
    </row>
    <row r="988" spans="2:10">
      <c r="B988" s="332"/>
      <c r="C988" s="408" t="s">
        <v>3277</v>
      </c>
      <c r="D988" s="387" t="s">
        <v>3278</v>
      </c>
      <c r="E988" s="619">
        <v>2</v>
      </c>
      <c r="F988" s="619">
        <v>2</v>
      </c>
      <c r="G988" s="612">
        <v>0</v>
      </c>
      <c r="H988" s="612">
        <v>0</v>
      </c>
      <c r="I988" s="612">
        <f t="shared" si="245"/>
        <v>2</v>
      </c>
      <c r="J988" s="612">
        <f t="shared" si="246"/>
        <v>2</v>
      </c>
    </row>
    <row r="989" spans="2:10">
      <c r="B989" s="332"/>
      <c r="C989" s="956" t="s">
        <v>3279</v>
      </c>
      <c r="D989" s="275" t="s">
        <v>6731</v>
      </c>
      <c r="E989" s="619">
        <v>1</v>
      </c>
      <c r="F989" s="619">
        <v>1</v>
      </c>
      <c r="G989" s="612">
        <v>10</v>
      </c>
      <c r="H989" s="612">
        <v>10</v>
      </c>
      <c r="I989" s="612">
        <f t="shared" si="245"/>
        <v>11</v>
      </c>
      <c r="J989" s="612">
        <f t="shared" si="246"/>
        <v>11</v>
      </c>
    </row>
    <row r="990" spans="2:10" ht="22.8">
      <c r="B990" s="332"/>
      <c r="C990" s="957" t="s">
        <v>141</v>
      </c>
      <c r="D990" s="405" t="s">
        <v>142</v>
      </c>
      <c r="E990" s="619">
        <v>1</v>
      </c>
      <c r="F990" s="619">
        <v>1</v>
      </c>
      <c r="G990" s="612">
        <v>0</v>
      </c>
      <c r="H990" s="612">
        <v>0</v>
      </c>
      <c r="I990" s="612">
        <f t="shared" si="245"/>
        <v>1</v>
      </c>
      <c r="J990" s="612">
        <f t="shared" si="246"/>
        <v>1</v>
      </c>
    </row>
    <row r="991" spans="2:10">
      <c r="B991" s="332"/>
      <c r="C991" s="382" t="s">
        <v>3280</v>
      </c>
      <c r="D991" s="387" t="s">
        <v>3281</v>
      </c>
      <c r="E991" s="619">
        <v>457</v>
      </c>
      <c r="F991" s="619">
        <v>457</v>
      </c>
      <c r="G991" s="612">
        <v>38</v>
      </c>
      <c r="H991" s="612">
        <v>38</v>
      </c>
      <c r="I991" s="612">
        <f t="shared" si="245"/>
        <v>495</v>
      </c>
      <c r="J991" s="612">
        <f t="shared" si="246"/>
        <v>495</v>
      </c>
    </row>
    <row r="992" spans="2:10">
      <c r="B992" s="332"/>
      <c r="C992" s="958" t="s">
        <v>3206</v>
      </c>
      <c r="D992" s="404" t="s">
        <v>3207</v>
      </c>
      <c r="E992" s="619">
        <v>0</v>
      </c>
      <c r="F992" s="619">
        <v>0</v>
      </c>
      <c r="G992" s="612">
        <v>7</v>
      </c>
      <c r="H992" s="612">
        <v>7</v>
      </c>
      <c r="I992" s="612">
        <f t="shared" si="245"/>
        <v>7</v>
      </c>
      <c r="J992" s="612">
        <f t="shared" si="246"/>
        <v>7</v>
      </c>
    </row>
    <row r="993" spans="1:10">
      <c r="B993" s="332"/>
      <c r="C993" s="958" t="s">
        <v>3282</v>
      </c>
      <c r="D993" s="404" t="s">
        <v>3283</v>
      </c>
      <c r="E993" s="619">
        <v>10</v>
      </c>
      <c r="F993" s="619">
        <v>10</v>
      </c>
      <c r="G993" s="612">
        <v>43</v>
      </c>
      <c r="H993" s="612">
        <v>43</v>
      </c>
      <c r="I993" s="612">
        <f t="shared" si="245"/>
        <v>53</v>
      </c>
      <c r="J993" s="612">
        <f t="shared" si="246"/>
        <v>53</v>
      </c>
    </row>
    <row r="994" spans="1:10">
      <c r="B994" s="332"/>
      <c r="C994" s="958" t="s">
        <v>3284</v>
      </c>
      <c r="D994" s="404" t="s">
        <v>3285</v>
      </c>
      <c r="E994" s="619">
        <v>0</v>
      </c>
      <c r="F994" s="619">
        <v>0</v>
      </c>
      <c r="G994" s="612">
        <v>1</v>
      </c>
      <c r="H994" s="612">
        <v>1</v>
      </c>
      <c r="I994" s="612">
        <f t="shared" si="245"/>
        <v>1</v>
      </c>
      <c r="J994" s="612">
        <f t="shared" si="246"/>
        <v>1</v>
      </c>
    </row>
    <row r="995" spans="1:10">
      <c r="B995" s="332"/>
      <c r="C995" s="958" t="s">
        <v>3286</v>
      </c>
      <c r="D995" s="404" t="s">
        <v>3287</v>
      </c>
      <c r="E995" s="619">
        <v>45</v>
      </c>
      <c r="F995" s="619">
        <v>45</v>
      </c>
      <c r="G995" s="612">
        <v>94</v>
      </c>
      <c r="H995" s="612">
        <v>94</v>
      </c>
      <c r="I995" s="612">
        <f t="shared" si="245"/>
        <v>139</v>
      </c>
      <c r="J995" s="612">
        <f t="shared" si="246"/>
        <v>139</v>
      </c>
    </row>
    <row r="996" spans="1:10">
      <c r="B996" s="332"/>
      <c r="C996" s="958" t="s">
        <v>3288</v>
      </c>
      <c r="D996" s="404" t="s">
        <v>3289</v>
      </c>
      <c r="E996" s="619">
        <v>0</v>
      </c>
      <c r="F996" s="619">
        <v>0</v>
      </c>
      <c r="G996" s="612">
        <v>1</v>
      </c>
      <c r="H996" s="612">
        <v>1</v>
      </c>
      <c r="I996" s="612">
        <f t="shared" si="245"/>
        <v>1</v>
      </c>
      <c r="J996" s="612">
        <f t="shared" si="246"/>
        <v>1</v>
      </c>
    </row>
    <row r="997" spans="1:10">
      <c r="B997" s="332"/>
      <c r="C997" s="958" t="s">
        <v>3290</v>
      </c>
      <c r="D997" s="404" t="s">
        <v>3291</v>
      </c>
      <c r="E997" s="619">
        <v>2</v>
      </c>
      <c r="F997" s="619">
        <v>2</v>
      </c>
      <c r="G997" s="612">
        <v>1</v>
      </c>
      <c r="H997" s="612">
        <v>1</v>
      </c>
      <c r="I997" s="612">
        <f t="shared" si="245"/>
        <v>3</v>
      </c>
      <c r="J997" s="612">
        <f t="shared" si="246"/>
        <v>3</v>
      </c>
    </row>
    <row r="998" spans="1:10">
      <c r="B998" s="332"/>
      <c r="C998" s="958" t="s">
        <v>3236</v>
      </c>
      <c r="D998" s="404" t="s">
        <v>3237</v>
      </c>
      <c r="E998" s="619">
        <v>0</v>
      </c>
      <c r="F998" s="619">
        <v>0</v>
      </c>
      <c r="G998" s="612">
        <v>9</v>
      </c>
      <c r="H998" s="612">
        <v>9</v>
      </c>
      <c r="I998" s="612">
        <f t="shared" si="245"/>
        <v>9</v>
      </c>
      <c r="J998" s="612">
        <f t="shared" si="246"/>
        <v>9</v>
      </c>
    </row>
    <row r="999" spans="1:10">
      <c r="B999" s="332"/>
      <c r="C999" s="955" t="s">
        <v>3292</v>
      </c>
      <c r="D999" s="404" t="s">
        <v>3293</v>
      </c>
      <c r="E999" s="619">
        <v>1</v>
      </c>
      <c r="F999" s="619">
        <v>1</v>
      </c>
      <c r="G999" s="612">
        <v>3</v>
      </c>
      <c r="H999" s="612">
        <v>3</v>
      </c>
      <c r="I999" s="612">
        <f t="shared" si="245"/>
        <v>4</v>
      </c>
      <c r="J999" s="612">
        <f t="shared" si="246"/>
        <v>4</v>
      </c>
    </row>
    <row r="1000" spans="1:10">
      <c r="B1000" s="332"/>
      <c r="C1000" s="955" t="s">
        <v>6627</v>
      </c>
      <c r="D1000" s="404" t="s">
        <v>6628</v>
      </c>
      <c r="E1000" s="619">
        <v>1</v>
      </c>
      <c r="F1000" s="619">
        <v>1</v>
      </c>
      <c r="G1000" s="612">
        <v>0</v>
      </c>
      <c r="H1000" s="612">
        <v>0</v>
      </c>
      <c r="I1000" s="612">
        <f t="shared" si="245"/>
        <v>1</v>
      </c>
      <c r="J1000" s="612">
        <f t="shared" si="246"/>
        <v>1</v>
      </c>
    </row>
    <row r="1001" spans="1:10" ht="13.8">
      <c r="C1001" s="333"/>
      <c r="D1001" s="99"/>
      <c r="E1001" s="619"/>
      <c r="F1001" s="619"/>
      <c r="G1001" s="612"/>
      <c r="H1001" s="612"/>
      <c r="I1001" s="612"/>
      <c r="J1001" s="612"/>
    </row>
    <row r="1002" spans="1:10" ht="13.8">
      <c r="A1002" s="392" t="s">
        <v>1881</v>
      </c>
      <c r="C1002" s="333"/>
      <c r="D1002" s="99"/>
      <c r="E1002" s="619"/>
      <c r="F1002" s="619"/>
      <c r="G1002" s="612"/>
      <c r="H1002" s="612"/>
      <c r="I1002" s="612"/>
      <c r="J1002" s="612"/>
    </row>
    <row r="1003" spans="1:10">
      <c r="B1003" s="332"/>
      <c r="C1003" s="954" t="s">
        <v>3294</v>
      </c>
      <c r="D1003" s="409" t="s">
        <v>3295</v>
      </c>
      <c r="E1003" s="619">
        <v>0</v>
      </c>
      <c r="F1003" s="619">
        <v>0</v>
      </c>
      <c r="G1003" s="612">
        <v>1</v>
      </c>
      <c r="H1003" s="612">
        <v>1</v>
      </c>
      <c r="I1003" s="612">
        <f t="shared" si="245"/>
        <v>1</v>
      </c>
      <c r="J1003" s="612">
        <f t="shared" si="246"/>
        <v>1</v>
      </c>
    </row>
    <row r="1004" spans="1:10">
      <c r="B1004" s="332"/>
      <c r="C1004" s="954" t="s">
        <v>3296</v>
      </c>
      <c r="D1004" s="409" t="s">
        <v>3297</v>
      </c>
      <c r="E1004" s="619">
        <v>6</v>
      </c>
      <c r="F1004" s="619">
        <v>6</v>
      </c>
      <c r="G1004" s="612">
        <v>49</v>
      </c>
      <c r="H1004" s="612">
        <v>49</v>
      </c>
      <c r="I1004" s="612">
        <f t="shared" si="245"/>
        <v>55</v>
      </c>
      <c r="J1004" s="612">
        <f t="shared" si="246"/>
        <v>55</v>
      </c>
    </row>
    <row r="1005" spans="1:10">
      <c r="B1005" s="332"/>
      <c r="C1005" s="954" t="s">
        <v>3298</v>
      </c>
      <c r="D1005" s="409" t="s">
        <v>3299</v>
      </c>
      <c r="E1005" s="619">
        <v>2</v>
      </c>
      <c r="F1005" s="619">
        <v>2</v>
      </c>
      <c r="G1005" s="612">
        <v>8</v>
      </c>
      <c r="H1005" s="612">
        <v>8</v>
      </c>
      <c r="I1005" s="612">
        <f t="shared" si="245"/>
        <v>10</v>
      </c>
      <c r="J1005" s="612">
        <f t="shared" si="246"/>
        <v>10</v>
      </c>
    </row>
    <row r="1006" spans="1:10">
      <c r="B1006" s="332"/>
      <c r="C1006" s="954" t="s">
        <v>3300</v>
      </c>
      <c r="D1006" s="409" t="s">
        <v>3301</v>
      </c>
      <c r="E1006" s="619">
        <v>25</v>
      </c>
      <c r="F1006" s="619">
        <v>25</v>
      </c>
      <c r="G1006" s="612">
        <v>0</v>
      </c>
      <c r="H1006" s="612">
        <v>0</v>
      </c>
      <c r="I1006" s="612">
        <f t="shared" si="245"/>
        <v>25</v>
      </c>
      <c r="J1006" s="612">
        <f t="shared" si="246"/>
        <v>25</v>
      </c>
    </row>
    <row r="1007" spans="1:10">
      <c r="B1007" s="332"/>
      <c r="C1007" s="954" t="s">
        <v>3302</v>
      </c>
      <c r="D1007" s="409" t="s">
        <v>3303</v>
      </c>
      <c r="E1007" s="619">
        <v>99</v>
      </c>
      <c r="F1007" s="619">
        <v>99</v>
      </c>
      <c r="G1007" s="612">
        <v>9</v>
      </c>
      <c r="H1007" s="612">
        <v>9</v>
      </c>
      <c r="I1007" s="612">
        <f t="shared" si="245"/>
        <v>108</v>
      </c>
      <c r="J1007" s="612">
        <f t="shared" si="246"/>
        <v>108</v>
      </c>
    </row>
    <row r="1008" spans="1:10">
      <c r="B1008" s="332"/>
      <c r="C1008" s="954" t="s">
        <v>3304</v>
      </c>
      <c r="D1008" s="409" t="s">
        <v>3305</v>
      </c>
      <c r="E1008" s="619">
        <v>95</v>
      </c>
      <c r="F1008" s="619">
        <v>95</v>
      </c>
      <c r="G1008" s="612">
        <v>0</v>
      </c>
      <c r="H1008" s="612">
        <v>0</v>
      </c>
      <c r="I1008" s="612">
        <f t="shared" si="245"/>
        <v>95</v>
      </c>
      <c r="J1008" s="612">
        <f t="shared" si="246"/>
        <v>95</v>
      </c>
    </row>
    <row r="1009" spans="2:10">
      <c r="B1009" s="332"/>
      <c r="C1009" s="954" t="s">
        <v>3306</v>
      </c>
      <c r="D1009" s="409" t="s">
        <v>3307</v>
      </c>
      <c r="E1009" s="619">
        <v>247</v>
      </c>
      <c r="F1009" s="619">
        <v>247</v>
      </c>
      <c r="G1009" s="612">
        <v>1</v>
      </c>
      <c r="H1009" s="612">
        <v>1</v>
      </c>
      <c r="I1009" s="612">
        <f t="shared" si="245"/>
        <v>248</v>
      </c>
      <c r="J1009" s="612">
        <f t="shared" si="246"/>
        <v>248</v>
      </c>
    </row>
    <row r="1010" spans="2:10">
      <c r="B1010" s="332"/>
      <c r="C1010" s="954" t="s">
        <v>3308</v>
      </c>
      <c r="D1010" s="409" t="s">
        <v>3309</v>
      </c>
      <c r="E1010" s="619">
        <v>3</v>
      </c>
      <c r="F1010" s="619">
        <v>3</v>
      </c>
      <c r="G1010" s="612">
        <v>0</v>
      </c>
      <c r="H1010" s="612">
        <v>0</v>
      </c>
      <c r="I1010" s="612">
        <f t="shared" si="245"/>
        <v>3</v>
      </c>
      <c r="J1010" s="612">
        <f t="shared" si="246"/>
        <v>3</v>
      </c>
    </row>
    <row r="1011" spans="2:10">
      <c r="B1011" s="332"/>
      <c r="C1011" s="954" t="s">
        <v>3310</v>
      </c>
      <c r="D1011" s="409" t="s">
        <v>3311</v>
      </c>
      <c r="E1011" s="619">
        <v>4</v>
      </c>
      <c r="F1011" s="619">
        <v>4</v>
      </c>
      <c r="G1011" s="612">
        <v>0</v>
      </c>
      <c r="H1011" s="612">
        <v>0</v>
      </c>
      <c r="I1011" s="612">
        <f t="shared" si="245"/>
        <v>4</v>
      </c>
      <c r="J1011" s="612">
        <f t="shared" si="246"/>
        <v>4</v>
      </c>
    </row>
    <row r="1012" spans="2:10">
      <c r="B1012" s="332"/>
      <c r="C1012" s="954" t="s">
        <v>3312</v>
      </c>
      <c r="D1012" s="409" t="s">
        <v>3313</v>
      </c>
      <c r="E1012" s="619">
        <v>9</v>
      </c>
      <c r="F1012" s="619">
        <v>9</v>
      </c>
      <c r="G1012" s="612">
        <v>0</v>
      </c>
      <c r="H1012" s="612">
        <v>0</v>
      </c>
      <c r="I1012" s="612">
        <f t="shared" si="245"/>
        <v>9</v>
      </c>
      <c r="J1012" s="612">
        <f t="shared" si="246"/>
        <v>9</v>
      </c>
    </row>
    <row r="1013" spans="2:10">
      <c r="B1013" s="332"/>
      <c r="C1013" s="388" t="s">
        <v>3314</v>
      </c>
      <c r="D1013" s="385" t="s">
        <v>3315</v>
      </c>
      <c r="E1013" s="619">
        <v>0</v>
      </c>
      <c r="F1013" s="619">
        <v>0</v>
      </c>
      <c r="G1013" s="612">
        <v>2</v>
      </c>
      <c r="H1013" s="612">
        <v>2</v>
      </c>
      <c r="I1013" s="612">
        <f t="shared" si="245"/>
        <v>2</v>
      </c>
      <c r="J1013" s="612">
        <f t="shared" si="246"/>
        <v>2</v>
      </c>
    </row>
    <row r="1014" spans="2:10">
      <c r="B1014" s="332"/>
      <c r="C1014" s="388" t="s">
        <v>3316</v>
      </c>
      <c r="D1014" s="385" t="s">
        <v>3317</v>
      </c>
      <c r="E1014" s="619">
        <v>0</v>
      </c>
      <c r="F1014" s="619">
        <v>0</v>
      </c>
      <c r="G1014" s="612">
        <v>1</v>
      </c>
      <c r="H1014" s="612">
        <v>1</v>
      </c>
      <c r="I1014" s="612">
        <f t="shared" si="245"/>
        <v>1</v>
      </c>
      <c r="J1014" s="612">
        <f t="shared" si="246"/>
        <v>1</v>
      </c>
    </row>
    <row r="1015" spans="2:10">
      <c r="B1015" s="332"/>
      <c r="C1015" s="388" t="s">
        <v>3318</v>
      </c>
      <c r="D1015" s="385" t="s">
        <v>3319</v>
      </c>
      <c r="E1015" s="619">
        <v>0</v>
      </c>
      <c r="F1015" s="619">
        <v>0</v>
      </c>
      <c r="G1015" s="612">
        <v>1</v>
      </c>
      <c r="H1015" s="612">
        <v>1</v>
      </c>
      <c r="I1015" s="612">
        <f t="shared" si="245"/>
        <v>1</v>
      </c>
      <c r="J1015" s="612">
        <f t="shared" si="246"/>
        <v>1</v>
      </c>
    </row>
    <row r="1016" spans="2:10">
      <c r="B1016" s="332"/>
      <c r="C1016" s="388" t="s">
        <v>3320</v>
      </c>
      <c r="D1016" s="385" t="s">
        <v>3321</v>
      </c>
      <c r="E1016" s="619">
        <v>0</v>
      </c>
      <c r="F1016" s="619">
        <v>0</v>
      </c>
      <c r="G1016" s="612">
        <v>1</v>
      </c>
      <c r="H1016" s="612">
        <v>1</v>
      </c>
      <c r="I1016" s="612">
        <f t="shared" si="245"/>
        <v>1</v>
      </c>
      <c r="J1016" s="612">
        <f t="shared" si="246"/>
        <v>1</v>
      </c>
    </row>
    <row r="1017" spans="2:10">
      <c r="B1017" s="332"/>
      <c r="C1017" s="393" t="s">
        <v>3084</v>
      </c>
      <c r="D1017" s="394" t="s">
        <v>3322</v>
      </c>
      <c r="E1017" s="619">
        <v>31</v>
      </c>
      <c r="F1017" s="619">
        <v>31</v>
      </c>
      <c r="G1017" s="612">
        <v>493</v>
      </c>
      <c r="H1017" s="612">
        <v>493</v>
      </c>
      <c r="I1017" s="612">
        <f t="shared" si="245"/>
        <v>524</v>
      </c>
      <c r="J1017" s="612">
        <f t="shared" si="246"/>
        <v>524</v>
      </c>
    </row>
    <row r="1018" spans="2:10">
      <c r="B1018" s="332"/>
      <c r="C1018" s="388" t="s">
        <v>3085</v>
      </c>
      <c r="D1018" s="385" t="s">
        <v>3086</v>
      </c>
      <c r="E1018" s="619">
        <v>4</v>
      </c>
      <c r="F1018" s="619">
        <v>4</v>
      </c>
      <c r="G1018" s="612">
        <v>789</v>
      </c>
      <c r="H1018" s="612">
        <v>789</v>
      </c>
      <c r="I1018" s="612">
        <f t="shared" si="245"/>
        <v>793</v>
      </c>
      <c r="J1018" s="612">
        <f t="shared" si="246"/>
        <v>793</v>
      </c>
    </row>
    <row r="1019" spans="2:10">
      <c r="B1019" s="332"/>
      <c r="C1019" s="388" t="s">
        <v>3323</v>
      </c>
      <c r="D1019" s="385" t="s">
        <v>3324</v>
      </c>
      <c r="E1019" s="619">
        <v>1396</v>
      </c>
      <c r="F1019" s="619">
        <v>1396</v>
      </c>
      <c r="G1019" s="612">
        <v>86</v>
      </c>
      <c r="H1019" s="612">
        <v>86</v>
      </c>
      <c r="I1019" s="612">
        <f t="shared" si="245"/>
        <v>1482</v>
      </c>
      <c r="J1019" s="612">
        <f t="shared" si="246"/>
        <v>1482</v>
      </c>
    </row>
    <row r="1020" spans="2:10">
      <c r="B1020" s="332"/>
      <c r="C1020" s="393" t="s">
        <v>3094</v>
      </c>
      <c r="D1020" s="394" t="s">
        <v>3095</v>
      </c>
      <c r="E1020" s="619">
        <v>72</v>
      </c>
      <c r="F1020" s="619">
        <v>72</v>
      </c>
      <c r="G1020" s="612">
        <v>1534</v>
      </c>
      <c r="H1020" s="612">
        <v>1534</v>
      </c>
      <c r="I1020" s="612">
        <f t="shared" si="245"/>
        <v>1606</v>
      </c>
      <c r="J1020" s="612">
        <f t="shared" si="246"/>
        <v>1606</v>
      </c>
    </row>
    <row r="1021" spans="2:10">
      <c r="B1021" s="332"/>
      <c r="C1021" s="393" t="s">
        <v>3096</v>
      </c>
      <c r="D1021" s="394" t="s">
        <v>3097</v>
      </c>
      <c r="E1021" s="619">
        <v>0</v>
      </c>
      <c r="F1021" s="619">
        <v>0</v>
      </c>
      <c r="G1021" s="612">
        <v>78</v>
      </c>
      <c r="H1021" s="612">
        <v>78</v>
      </c>
      <c r="I1021" s="612">
        <f t="shared" si="245"/>
        <v>78</v>
      </c>
      <c r="J1021" s="612">
        <f t="shared" si="246"/>
        <v>78</v>
      </c>
    </row>
    <row r="1022" spans="2:10">
      <c r="B1022" s="332"/>
      <c r="C1022" s="388" t="s">
        <v>3194</v>
      </c>
      <c r="D1022" s="385" t="s">
        <v>3668</v>
      </c>
      <c r="E1022" s="619">
        <v>0</v>
      </c>
      <c r="F1022" s="619">
        <v>0</v>
      </c>
      <c r="G1022" s="612">
        <v>7</v>
      </c>
      <c r="H1022" s="612">
        <v>7</v>
      </c>
      <c r="I1022" s="612">
        <f t="shared" si="245"/>
        <v>7</v>
      </c>
      <c r="J1022" s="612">
        <f t="shared" si="246"/>
        <v>7</v>
      </c>
    </row>
    <row r="1023" spans="2:10">
      <c r="B1023" s="332"/>
      <c r="C1023" s="393" t="s">
        <v>3199</v>
      </c>
      <c r="D1023" s="394" t="s">
        <v>3200</v>
      </c>
      <c r="E1023" s="619">
        <v>3241</v>
      </c>
      <c r="F1023" s="619">
        <v>3241</v>
      </c>
      <c r="G1023" s="612">
        <v>778</v>
      </c>
      <c r="H1023" s="612">
        <v>778</v>
      </c>
      <c r="I1023" s="612">
        <f t="shared" si="245"/>
        <v>4019</v>
      </c>
      <c r="J1023" s="612">
        <f t="shared" si="246"/>
        <v>4019</v>
      </c>
    </row>
    <row r="1024" spans="2:10">
      <c r="B1024" s="332"/>
      <c r="C1024" s="393" t="s">
        <v>3099</v>
      </c>
      <c r="D1024" s="394" t="s">
        <v>3100</v>
      </c>
      <c r="E1024" s="619">
        <v>0</v>
      </c>
      <c r="F1024" s="619">
        <v>0</v>
      </c>
      <c r="G1024" s="612">
        <v>316</v>
      </c>
      <c r="H1024" s="612">
        <v>316</v>
      </c>
      <c r="I1024" s="612">
        <f t="shared" si="245"/>
        <v>316</v>
      </c>
      <c r="J1024" s="612">
        <f t="shared" si="246"/>
        <v>316</v>
      </c>
    </row>
    <row r="1025" spans="2:10">
      <c r="B1025" s="332"/>
      <c r="C1025" s="389" t="s">
        <v>3101</v>
      </c>
      <c r="D1025" s="385" t="s">
        <v>3102</v>
      </c>
      <c r="E1025" s="619">
        <v>0</v>
      </c>
      <c r="F1025" s="619">
        <v>0</v>
      </c>
      <c r="G1025" s="612">
        <v>148</v>
      </c>
      <c r="H1025" s="612">
        <v>148</v>
      </c>
      <c r="I1025" s="612">
        <f t="shared" si="245"/>
        <v>148</v>
      </c>
      <c r="J1025" s="612">
        <f t="shared" si="246"/>
        <v>148</v>
      </c>
    </row>
    <row r="1026" spans="2:10">
      <c r="B1026" s="332"/>
      <c r="C1026" s="382" t="s">
        <v>3325</v>
      </c>
      <c r="D1026" s="383" t="s">
        <v>3326</v>
      </c>
      <c r="E1026" s="619">
        <v>334</v>
      </c>
      <c r="F1026" s="619">
        <v>334</v>
      </c>
      <c r="G1026" s="612">
        <v>26</v>
      </c>
      <c r="H1026" s="612">
        <v>26</v>
      </c>
      <c r="I1026" s="612">
        <f t="shared" si="245"/>
        <v>360</v>
      </c>
      <c r="J1026" s="612">
        <f t="shared" si="246"/>
        <v>360</v>
      </c>
    </row>
    <row r="1027" spans="2:10">
      <c r="B1027" s="332"/>
      <c r="C1027" s="949" t="s">
        <v>6626</v>
      </c>
      <c r="D1027" s="385" t="s">
        <v>3081</v>
      </c>
      <c r="E1027" s="619">
        <v>0</v>
      </c>
      <c r="F1027" s="619">
        <v>0</v>
      </c>
      <c r="G1027" s="612">
        <v>157</v>
      </c>
      <c r="H1027" s="612">
        <v>157</v>
      </c>
      <c r="I1027" s="612">
        <f t="shared" si="245"/>
        <v>157</v>
      </c>
      <c r="J1027" s="612">
        <f t="shared" si="246"/>
        <v>157</v>
      </c>
    </row>
    <row r="1028" spans="2:10">
      <c r="B1028" s="332"/>
      <c r="C1028" s="389" t="s">
        <v>3120</v>
      </c>
      <c r="D1028" s="381" t="s">
        <v>3121</v>
      </c>
      <c r="E1028" s="619">
        <v>9</v>
      </c>
      <c r="F1028" s="619">
        <v>9</v>
      </c>
      <c r="G1028" s="612">
        <v>1067</v>
      </c>
      <c r="H1028" s="612">
        <v>1067</v>
      </c>
      <c r="I1028" s="612">
        <f t="shared" si="245"/>
        <v>1076</v>
      </c>
      <c r="J1028" s="612">
        <f t="shared" si="246"/>
        <v>1076</v>
      </c>
    </row>
    <row r="1029" spans="2:10">
      <c r="B1029" s="332"/>
      <c r="C1029" s="395" t="s">
        <v>3126</v>
      </c>
      <c r="D1029" s="396" t="s">
        <v>3127</v>
      </c>
      <c r="E1029" s="619">
        <v>0</v>
      </c>
      <c r="F1029" s="619">
        <v>0</v>
      </c>
      <c r="G1029" s="612">
        <v>839</v>
      </c>
      <c r="H1029" s="612">
        <v>839</v>
      </c>
      <c r="I1029" s="612">
        <f t="shared" si="245"/>
        <v>839</v>
      </c>
      <c r="J1029" s="612">
        <f t="shared" si="246"/>
        <v>839</v>
      </c>
    </row>
    <row r="1030" spans="2:10">
      <c r="B1030" s="332"/>
      <c r="C1030" s="388" t="s">
        <v>3327</v>
      </c>
      <c r="D1030" s="385" t="s">
        <v>3328</v>
      </c>
      <c r="E1030" s="619">
        <v>0</v>
      </c>
      <c r="F1030" s="619">
        <v>0</v>
      </c>
      <c r="G1030" s="612">
        <v>120</v>
      </c>
      <c r="H1030" s="612">
        <v>120</v>
      </c>
      <c r="I1030" s="612">
        <f t="shared" si="245"/>
        <v>120</v>
      </c>
      <c r="J1030" s="612">
        <f t="shared" si="246"/>
        <v>120</v>
      </c>
    </row>
    <row r="1031" spans="2:10">
      <c r="B1031" s="332"/>
      <c r="C1031" s="393" t="s">
        <v>3128</v>
      </c>
      <c r="D1031" s="394" t="s">
        <v>3129</v>
      </c>
      <c r="E1031" s="619">
        <v>0</v>
      </c>
      <c r="F1031" s="619">
        <v>0</v>
      </c>
      <c r="G1031" s="612">
        <v>95</v>
      </c>
      <c r="H1031" s="612">
        <v>95</v>
      </c>
      <c r="I1031" s="612">
        <f t="shared" si="245"/>
        <v>95</v>
      </c>
      <c r="J1031" s="612">
        <f t="shared" si="246"/>
        <v>95</v>
      </c>
    </row>
    <row r="1032" spans="2:10">
      <c r="B1032" s="332"/>
      <c r="C1032" s="388" t="s">
        <v>3130</v>
      </c>
      <c r="D1032" s="385" t="s">
        <v>3131</v>
      </c>
      <c r="E1032" s="619">
        <v>0</v>
      </c>
      <c r="F1032" s="619">
        <v>0</v>
      </c>
      <c r="G1032" s="612">
        <v>8</v>
      </c>
      <c r="H1032" s="612">
        <v>8</v>
      </c>
      <c r="I1032" s="612">
        <f t="shared" si="245"/>
        <v>8</v>
      </c>
      <c r="J1032" s="612">
        <f t="shared" si="246"/>
        <v>8</v>
      </c>
    </row>
    <row r="1033" spans="2:10">
      <c r="B1033" s="332"/>
      <c r="C1033" s="388" t="s">
        <v>3329</v>
      </c>
      <c r="D1033" s="385" t="s">
        <v>3330</v>
      </c>
      <c r="E1033" s="619">
        <v>0</v>
      </c>
      <c r="F1033" s="619">
        <v>0</v>
      </c>
      <c r="G1033" s="612">
        <v>3</v>
      </c>
      <c r="H1033" s="612">
        <v>3</v>
      </c>
      <c r="I1033" s="612">
        <f t="shared" ref="I1033:I1092" si="247">SUM(E1033,G1033)</f>
        <v>3</v>
      </c>
      <c r="J1033" s="612">
        <f t="shared" ref="J1033:J1092" si="248">SUM(F1033,H1033)</f>
        <v>3</v>
      </c>
    </row>
    <row r="1034" spans="2:10">
      <c r="B1034" s="332"/>
      <c r="C1034" s="388" t="s">
        <v>3136</v>
      </c>
      <c r="D1034" s="385" t="s">
        <v>3137</v>
      </c>
      <c r="E1034" s="619">
        <v>0</v>
      </c>
      <c r="F1034" s="619">
        <v>0</v>
      </c>
      <c r="G1034" s="612">
        <v>16</v>
      </c>
      <c r="H1034" s="612">
        <v>16</v>
      </c>
      <c r="I1034" s="612">
        <f t="shared" si="247"/>
        <v>16</v>
      </c>
      <c r="J1034" s="612">
        <f t="shared" si="248"/>
        <v>16</v>
      </c>
    </row>
    <row r="1035" spans="2:10">
      <c r="B1035" s="332"/>
      <c r="C1035" s="388" t="s">
        <v>3331</v>
      </c>
      <c r="D1035" s="385" t="s">
        <v>3332</v>
      </c>
      <c r="E1035" s="619">
        <v>0</v>
      </c>
      <c r="F1035" s="619">
        <v>0</v>
      </c>
      <c r="G1035" s="612">
        <v>1</v>
      </c>
      <c r="H1035" s="612">
        <v>1</v>
      </c>
      <c r="I1035" s="612">
        <f t="shared" si="247"/>
        <v>1</v>
      </c>
      <c r="J1035" s="612">
        <f t="shared" si="248"/>
        <v>1</v>
      </c>
    </row>
    <row r="1036" spans="2:10">
      <c r="B1036" s="332"/>
      <c r="C1036" s="388" t="s">
        <v>3333</v>
      </c>
      <c r="D1036" s="385" t="s">
        <v>3334</v>
      </c>
      <c r="E1036" s="619">
        <v>0</v>
      </c>
      <c r="F1036" s="619">
        <v>0</v>
      </c>
      <c r="G1036" s="612">
        <v>3</v>
      </c>
      <c r="H1036" s="612">
        <v>3</v>
      </c>
      <c r="I1036" s="612">
        <f t="shared" si="247"/>
        <v>3</v>
      </c>
      <c r="J1036" s="612">
        <f t="shared" si="248"/>
        <v>3</v>
      </c>
    </row>
    <row r="1037" spans="2:10">
      <c r="B1037" s="332"/>
      <c r="C1037" s="393" t="s">
        <v>3335</v>
      </c>
      <c r="D1037" s="394" t="s">
        <v>3336</v>
      </c>
      <c r="E1037" s="619">
        <v>2928</v>
      </c>
      <c r="F1037" s="619">
        <v>2928</v>
      </c>
      <c r="G1037" s="612">
        <v>719</v>
      </c>
      <c r="H1037" s="612">
        <v>719</v>
      </c>
      <c r="I1037" s="612">
        <f t="shared" si="247"/>
        <v>3647</v>
      </c>
      <c r="J1037" s="612">
        <f t="shared" si="248"/>
        <v>3647</v>
      </c>
    </row>
    <row r="1038" spans="2:10">
      <c r="B1038" s="332"/>
      <c r="C1038" s="410" t="s">
        <v>3138</v>
      </c>
      <c r="D1038" s="394" t="s">
        <v>3139</v>
      </c>
      <c r="E1038" s="619">
        <v>0</v>
      </c>
      <c r="F1038" s="619">
        <v>0</v>
      </c>
      <c r="G1038" s="612">
        <v>817</v>
      </c>
      <c r="H1038" s="612">
        <v>817</v>
      </c>
      <c r="I1038" s="612">
        <f t="shared" si="247"/>
        <v>817</v>
      </c>
      <c r="J1038" s="612">
        <f t="shared" si="248"/>
        <v>817</v>
      </c>
    </row>
    <row r="1039" spans="2:10">
      <c r="B1039" s="332"/>
      <c r="C1039" s="393" t="s">
        <v>3140</v>
      </c>
      <c r="D1039" s="394" t="s">
        <v>3141</v>
      </c>
      <c r="E1039" s="619">
        <v>0</v>
      </c>
      <c r="F1039" s="619">
        <v>0</v>
      </c>
      <c r="G1039" s="612">
        <v>814</v>
      </c>
      <c r="H1039" s="612">
        <v>814</v>
      </c>
      <c r="I1039" s="612">
        <f t="shared" si="247"/>
        <v>814</v>
      </c>
      <c r="J1039" s="612">
        <f t="shared" si="248"/>
        <v>814</v>
      </c>
    </row>
    <row r="1040" spans="2:10">
      <c r="B1040" s="332"/>
      <c r="C1040" s="410" t="s">
        <v>3337</v>
      </c>
      <c r="D1040" s="394" t="s">
        <v>3338</v>
      </c>
      <c r="E1040" s="619">
        <v>2978</v>
      </c>
      <c r="F1040" s="619">
        <v>2978</v>
      </c>
      <c r="G1040" s="612">
        <v>747</v>
      </c>
      <c r="H1040" s="612">
        <v>747</v>
      </c>
      <c r="I1040" s="612">
        <f t="shared" si="247"/>
        <v>3725</v>
      </c>
      <c r="J1040" s="612">
        <f t="shared" si="248"/>
        <v>3725</v>
      </c>
    </row>
    <row r="1041" spans="2:10">
      <c r="B1041" s="332"/>
      <c r="C1041" s="410" t="s">
        <v>3212</v>
      </c>
      <c r="D1041" s="394" t="s">
        <v>3213</v>
      </c>
      <c r="E1041" s="619">
        <v>0</v>
      </c>
      <c r="F1041" s="619">
        <v>0</v>
      </c>
      <c r="G1041" s="612">
        <v>744</v>
      </c>
      <c r="H1041" s="612">
        <v>744</v>
      </c>
      <c r="I1041" s="612">
        <f t="shared" si="247"/>
        <v>744</v>
      </c>
      <c r="J1041" s="612">
        <f t="shared" si="248"/>
        <v>744</v>
      </c>
    </row>
    <row r="1042" spans="2:10">
      <c r="B1042" s="332"/>
      <c r="C1042" s="410" t="s">
        <v>3143</v>
      </c>
      <c r="D1042" s="394" t="s">
        <v>3144</v>
      </c>
      <c r="E1042" s="619">
        <v>7338</v>
      </c>
      <c r="F1042" s="619">
        <v>7338</v>
      </c>
      <c r="G1042" s="612">
        <v>740</v>
      </c>
      <c r="H1042" s="612">
        <v>740</v>
      </c>
      <c r="I1042" s="612">
        <f t="shared" si="247"/>
        <v>8078</v>
      </c>
      <c r="J1042" s="612">
        <f t="shared" si="248"/>
        <v>8078</v>
      </c>
    </row>
    <row r="1043" spans="2:10">
      <c r="B1043" s="332"/>
      <c r="C1043" s="410" t="s">
        <v>3145</v>
      </c>
      <c r="D1043" s="394" t="s">
        <v>6650</v>
      </c>
      <c r="E1043" s="619">
        <v>8995</v>
      </c>
      <c r="F1043" s="619">
        <v>8995</v>
      </c>
      <c r="G1043" s="612">
        <v>753</v>
      </c>
      <c r="H1043" s="612">
        <v>753</v>
      </c>
      <c r="I1043" s="612">
        <f t="shared" si="247"/>
        <v>9748</v>
      </c>
      <c r="J1043" s="612">
        <f t="shared" si="248"/>
        <v>9748</v>
      </c>
    </row>
    <row r="1044" spans="2:10">
      <c r="B1044" s="332"/>
      <c r="C1044" s="959" t="s">
        <v>3146</v>
      </c>
      <c r="D1044" s="385" t="s">
        <v>3689</v>
      </c>
      <c r="E1044" s="619">
        <v>0</v>
      </c>
      <c r="F1044" s="619">
        <v>0</v>
      </c>
      <c r="G1044" s="612">
        <v>10</v>
      </c>
      <c r="H1044" s="612">
        <v>10</v>
      </c>
      <c r="I1044" s="612">
        <f t="shared" si="247"/>
        <v>10</v>
      </c>
      <c r="J1044" s="612">
        <f t="shared" si="248"/>
        <v>10</v>
      </c>
    </row>
    <row r="1045" spans="2:10">
      <c r="B1045" s="332"/>
      <c r="C1045" s="393" t="s">
        <v>3147</v>
      </c>
      <c r="D1045" s="394" t="s">
        <v>3148</v>
      </c>
      <c r="E1045" s="619">
        <v>0</v>
      </c>
      <c r="F1045" s="619">
        <v>0</v>
      </c>
      <c r="G1045" s="612">
        <v>704</v>
      </c>
      <c r="H1045" s="612">
        <v>704</v>
      </c>
      <c r="I1045" s="612">
        <f t="shared" si="247"/>
        <v>704</v>
      </c>
      <c r="J1045" s="612">
        <f t="shared" si="248"/>
        <v>704</v>
      </c>
    </row>
    <row r="1046" spans="2:10">
      <c r="B1046" s="332"/>
      <c r="C1046" s="959" t="s">
        <v>3151</v>
      </c>
      <c r="D1046" s="385" t="s">
        <v>3221</v>
      </c>
      <c r="E1046" s="619">
        <v>0</v>
      </c>
      <c r="F1046" s="619">
        <v>0</v>
      </c>
      <c r="G1046" s="612">
        <v>194</v>
      </c>
      <c r="H1046" s="612">
        <v>194</v>
      </c>
      <c r="I1046" s="612">
        <f t="shared" si="247"/>
        <v>194</v>
      </c>
      <c r="J1046" s="612">
        <f t="shared" si="248"/>
        <v>194</v>
      </c>
    </row>
    <row r="1047" spans="2:10">
      <c r="B1047" s="332"/>
      <c r="C1047" s="959" t="s">
        <v>3152</v>
      </c>
      <c r="D1047" s="385" t="s">
        <v>3153</v>
      </c>
      <c r="E1047" s="619">
        <v>1</v>
      </c>
      <c r="F1047" s="619">
        <v>1</v>
      </c>
      <c r="G1047" s="612">
        <v>0</v>
      </c>
      <c r="H1047" s="612">
        <v>0</v>
      </c>
      <c r="I1047" s="612">
        <f t="shared" si="247"/>
        <v>1</v>
      </c>
      <c r="J1047" s="612">
        <f t="shared" si="248"/>
        <v>1</v>
      </c>
    </row>
    <row r="1048" spans="2:10">
      <c r="B1048" s="332"/>
      <c r="C1048" s="410" t="s">
        <v>3156</v>
      </c>
      <c r="D1048" s="394" t="s">
        <v>3157</v>
      </c>
      <c r="E1048" s="619">
        <v>0</v>
      </c>
      <c r="F1048" s="619">
        <v>0</v>
      </c>
      <c r="G1048" s="612">
        <v>1507</v>
      </c>
      <c r="H1048" s="612">
        <v>1507</v>
      </c>
      <c r="I1048" s="612">
        <f t="shared" si="247"/>
        <v>1507</v>
      </c>
      <c r="J1048" s="612">
        <f t="shared" si="248"/>
        <v>1507</v>
      </c>
    </row>
    <row r="1049" spans="2:10">
      <c r="B1049" s="332"/>
      <c r="C1049" s="410" t="s">
        <v>3160</v>
      </c>
      <c r="D1049" s="394" t="s">
        <v>3161</v>
      </c>
      <c r="E1049" s="619">
        <v>0</v>
      </c>
      <c r="F1049" s="619">
        <v>0</v>
      </c>
      <c r="G1049" s="612">
        <v>135</v>
      </c>
      <c r="H1049" s="612">
        <v>135</v>
      </c>
      <c r="I1049" s="612">
        <f t="shared" si="247"/>
        <v>135</v>
      </c>
      <c r="J1049" s="612">
        <f t="shared" si="248"/>
        <v>135</v>
      </c>
    </row>
    <row r="1050" spans="2:10">
      <c r="B1050" s="332"/>
      <c r="C1050" s="960" t="s">
        <v>3164</v>
      </c>
      <c r="D1050" s="381" t="s">
        <v>3165</v>
      </c>
      <c r="E1050" s="619">
        <v>196</v>
      </c>
      <c r="F1050" s="619">
        <v>196</v>
      </c>
      <c r="G1050" s="612">
        <v>838</v>
      </c>
      <c r="H1050" s="612">
        <v>838</v>
      </c>
      <c r="I1050" s="612">
        <f t="shared" si="247"/>
        <v>1034</v>
      </c>
      <c r="J1050" s="612">
        <f t="shared" si="248"/>
        <v>1034</v>
      </c>
    </row>
    <row r="1051" spans="2:10">
      <c r="B1051" s="332"/>
      <c r="C1051" s="410" t="s">
        <v>3166</v>
      </c>
      <c r="D1051" s="394" t="s">
        <v>3167</v>
      </c>
      <c r="E1051" s="619">
        <v>50</v>
      </c>
      <c r="F1051" s="619">
        <v>50</v>
      </c>
      <c r="G1051" s="612">
        <v>1488</v>
      </c>
      <c r="H1051" s="612">
        <v>1488</v>
      </c>
      <c r="I1051" s="612">
        <f t="shared" si="247"/>
        <v>1538</v>
      </c>
      <c r="J1051" s="612">
        <f t="shared" si="248"/>
        <v>1538</v>
      </c>
    </row>
    <row r="1052" spans="2:10">
      <c r="B1052" s="332"/>
      <c r="C1052" s="393" t="s">
        <v>3168</v>
      </c>
      <c r="D1052" s="411" t="s">
        <v>3169</v>
      </c>
      <c r="E1052" s="619">
        <v>0</v>
      </c>
      <c r="F1052" s="619">
        <v>0</v>
      </c>
      <c r="G1052" s="612">
        <v>827</v>
      </c>
      <c r="H1052" s="612">
        <v>827</v>
      </c>
      <c r="I1052" s="612">
        <f t="shared" si="247"/>
        <v>827</v>
      </c>
      <c r="J1052" s="612">
        <f t="shared" si="248"/>
        <v>827</v>
      </c>
    </row>
    <row r="1053" spans="2:10">
      <c r="B1053" s="332"/>
      <c r="C1053" s="388" t="s">
        <v>3339</v>
      </c>
      <c r="D1053" s="385" t="s">
        <v>3340</v>
      </c>
      <c r="E1053" s="619">
        <v>0</v>
      </c>
      <c r="F1053" s="619">
        <v>0</v>
      </c>
      <c r="G1053" s="612">
        <v>1</v>
      </c>
      <c r="H1053" s="612">
        <v>1</v>
      </c>
      <c r="I1053" s="612">
        <f t="shared" si="247"/>
        <v>1</v>
      </c>
      <c r="J1053" s="612">
        <f t="shared" si="248"/>
        <v>1</v>
      </c>
    </row>
    <row r="1054" spans="2:10">
      <c r="B1054" s="332"/>
      <c r="C1054" s="393" t="s">
        <v>3170</v>
      </c>
      <c r="D1054" s="394" t="s">
        <v>3171</v>
      </c>
      <c r="E1054" s="619">
        <v>52</v>
      </c>
      <c r="F1054" s="619">
        <v>52</v>
      </c>
      <c r="G1054" s="612">
        <v>3931</v>
      </c>
      <c r="H1054" s="612">
        <v>3931</v>
      </c>
      <c r="I1054" s="612">
        <f t="shared" si="247"/>
        <v>3983</v>
      </c>
      <c r="J1054" s="612">
        <f t="shared" si="248"/>
        <v>3983</v>
      </c>
    </row>
    <row r="1055" spans="2:10">
      <c r="B1055" s="332"/>
      <c r="C1055" s="382" t="s">
        <v>3341</v>
      </c>
      <c r="D1055" s="383" t="s">
        <v>3342</v>
      </c>
      <c r="E1055" s="619">
        <v>0</v>
      </c>
      <c r="F1055" s="619">
        <v>0</v>
      </c>
      <c r="G1055" s="612">
        <v>3</v>
      </c>
      <c r="H1055" s="612">
        <v>3</v>
      </c>
      <c r="I1055" s="612">
        <f t="shared" si="247"/>
        <v>3</v>
      </c>
      <c r="J1055" s="612">
        <f t="shared" si="248"/>
        <v>3</v>
      </c>
    </row>
    <row r="1056" spans="2:10">
      <c r="B1056" s="332"/>
      <c r="C1056" s="382" t="s">
        <v>3176</v>
      </c>
      <c r="D1056" s="383" t="s">
        <v>3177</v>
      </c>
      <c r="E1056" s="619">
        <v>0</v>
      </c>
      <c r="F1056" s="619">
        <v>0</v>
      </c>
      <c r="G1056" s="612">
        <v>351</v>
      </c>
      <c r="H1056" s="612">
        <v>351</v>
      </c>
      <c r="I1056" s="612">
        <f t="shared" si="247"/>
        <v>351</v>
      </c>
      <c r="J1056" s="612">
        <f t="shared" si="248"/>
        <v>351</v>
      </c>
    </row>
    <row r="1057" spans="1:10">
      <c r="B1057" s="332"/>
      <c r="C1057" s="382" t="s">
        <v>3178</v>
      </c>
      <c r="D1057" s="383" t="s">
        <v>3179</v>
      </c>
      <c r="E1057" s="619">
        <v>0</v>
      </c>
      <c r="F1057" s="619">
        <v>0</v>
      </c>
      <c r="G1057" s="612">
        <v>3680</v>
      </c>
      <c r="H1057" s="612">
        <v>3680</v>
      </c>
      <c r="I1057" s="612">
        <f t="shared" si="247"/>
        <v>3680</v>
      </c>
      <c r="J1057" s="612">
        <f t="shared" si="248"/>
        <v>3680</v>
      </c>
    </row>
    <row r="1058" spans="1:10">
      <c r="B1058" s="332"/>
      <c r="C1058" s="388" t="s">
        <v>3180</v>
      </c>
      <c r="D1058" s="385" t="s">
        <v>3181</v>
      </c>
      <c r="E1058" s="619">
        <v>0</v>
      </c>
      <c r="F1058" s="619">
        <v>0</v>
      </c>
      <c r="G1058" s="612">
        <v>31</v>
      </c>
      <c r="H1058" s="612">
        <v>31</v>
      </c>
      <c r="I1058" s="612">
        <f t="shared" si="247"/>
        <v>31</v>
      </c>
      <c r="J1058" s="612">
        <f t="shared" si="248"/>
        <v>31</v>
      </c>
    </row>
    <row r="1059" spans="1:10">
      <c r="B1059" s="332"/>
      <c r="C1059" s="393" t="s">
        <v>3184</v>
      </c>
      <c r="D1059" s="394" t="s">
        <v>3185</v>
      </c>
      <c r="E1059" s="619">
        <v>4187</v>
      </c>
      <c r="F1059" s="619">
        <v>4187</v>
      </c>
      <c r="G1059" s="612">
        <v>15906</v>
      </c>
      <c r="H1059" s="612">
        <v>15906</v>
      </c>
      <c r="I1059" s="612">
        <f t="shared" si="247"/>
        <v>20093</v>
      </c>
      <c r="J1059" s="612">
        <f t="shared" si="248"/>
        <v>20093</v>
      </c>
    </row>
    <row r="1060" spans="1:10">
      <c r="B1060" s="332"/>
      <c r="C1060" s="388" t="s">
        <v>3190</v>
      </c>
      <c r="D1060" s="385" t="s">
        <v>3191</v>
      </c>
      <c r="E1060" s="619">
        <v>0</v>
      </c>
      <c r="F1060" s="619">
        <v>0</v>
      </c>
      <c r="G1060" s="612">
        <v>786</v>
      </c>
      <c r="H1060" s="612">
        <v>786</v>
      </c>
      <c r="I1060" s="612">
        <f t="shared" si="247"/>
        <v>786</v>
      </c>
      <c r="J1060" s="612">
        <f t="shared" si="248"/>
        <v>786</v>
      </c>
    </row>
    <row r="1061" spans="1:10">
      <c r="B1061" s="332"/>
      <c r="C1061" s="412" t="s">
        <v>3343</v>
      </c>
      <c r="D1061" s="413" t="s">
        <v>3344</v>
      </c>
      <c r="E1061" s="619">
        <v>80</v>
      </c>
      <c r="F1061" s="619">
        <v>80</v>
      </c>
      <c r="G1061" s="612">
        <v>0</v>
      </c>
      <c r="H1061" s="612">
        <v>0</v>
      </c>
      <c r="I1061" s="612">
        <f t="shared" si="247"/>
        <v>80</v>
      </c>
      <c r="J1061" s="612">
        <f t="shared" si="248"/>
        <v>80</v>
      </c>
    </row>
    <row r="1062" spans="1:10" ht="13.8">
      <c r="C1062" s="333"/>
      <c r="D1062" s="99"/>
      <c r="E1062" s="619"/>
      <c r="F1062" s="619"/>
      <c r="G1062" s="612"/>
      <c r="H1062" s="612"/>
      <c r="I1062" s="612"/>
      <c r="J1062" s="612"/>
    </row>
    <row r="1063" spans="1:10" ht="13.8">
      <c r="A1063" s="392" t="s">
        <v>1882</v>
      </c>
      <c r="C1063" s="333"/>
      <c r="D1063" s="99"/>
      <c r="E1063" s="619"/>
      <c r="F1063" s="619"/>
      <c r="G1063" s="612"/>
      <c r="H1063" s="612"/>
      <c r="I1063" s="612"/>
      <c r="J1063" s="612"/>
    </row>
    <row r="1064" spans="1:10">
      <c r="B1064" s="332"/>
      <c r="C1064" s="389" t="s">
        <v>3345</v>
      </c>
      <c r="D1064" s="381" t="s">
        <v>3346</v>
      </c>
      <c r="E1064" s="619">
        <v>0</v>
      </c>
      <c r="F1064" s="619">
        <v>0</v>
      </c>
      <c r="G1064" s="612">
        <v>4</v>
      </c>
      <c r="H1064" s="612">
        <v>4</v>
      </c>
      <c r="I1064" s="612">
        <f t="shared" si="247"/>
        <v>4</v>
      </c>
      <c r="J1064" s="612">
        <f t="shared" si="248"/>
        <v>4</v>
      </c>
    </row>
    <row r="1065" spans="1:10">
      <c r="B1065" s="332"/>
      <c r="C1065" s="389" t="s">
        <v>3347</v>
      </c>
      <c r="D1065" s="381" t="s">
        <v>3348</v>
      </c>
      <c r="E1065" s="619">
        <v>14210</v>
      </c>
      <c r="F1065" s="619">
        <v>14210</v>
      </c>
      <c r="G1065" s="612">
        <v>10127</v>
      </c>
      <c r="H1065" s="612">
        <v>10127</v>
      </c>
      <c r="I1065" s="612">
        <f t="shared" si="247"/>
        <v>24337</v>
      </c>
      <c r="J1065" s="612">
        <f t="shared" si="248"/>
        <v>24337</v>
      </c>
    </row>
    <row r="1066" spans="1:10">
      <c r="B1066" s="332"/>
      <c r="C1066" s="389" t="s">
        <v>3085</v>
      </c>
      <c r="D1066" s="381" t="s">
        <v>3086</v>
      </c>
      <c r="E1066" s="619">
        <v>957</v>
      </c>
      <c r="F1066" s="619">
        <v>957</v>
      </c>
      <c r="G1066" s="612">
        <v>8604</v>
      </c>
      <c r="H1066" s="612">
        <v>8604</v>
      </c>
      <c r="I1066" s="612">
        <f t="shared" si="247"/>
        <v>9561</v>
      </c>
      <c r="J1066" s="612">
        <f t="shared" si="248"/>
        <v>9561</v>
      </c>
    </row>
    <row r="1067" spans="1:10">
      <c r="B1067" s="332"/>
      <c r="C1067" s="389" t="s">
        <v>3349</v>
      </c>
      <c r="D1067" s="381" t="s">
        <v>3350</v>
      </c>
      <c r="E1067" s="619">
        <v>625</v>
      </c>
      <c r="F1067" s="619">
        <v>625</v>
      </c>
      <c r="G1067" s="612">
        <v>401</v>
      </c>
      <c r="H1067" s="612">
        <v>401</v>
      </c>
      <c r="I1067" s="612">
        <f t="shared" si="247"/>
        <v>1026</v>
      </c>
      <c r="J1067" s="612">
        <f t="shared" si="248"/>
        <v>1026</v>
      </c>
    </row>
    <row r="1068" spans="1:10">
      <c r="B1068" s="332"/>
      <c r="C1068" s="389" t="s">
        <v>3351</v>
      </c>
      <c r="D1068" s="381" t="s">
        <v>3352</v>
      </c>
      <c r="E1068" s="619">
        <v>774</v>
      </c>
      <c r="F1068" s="619">
        <v>774</v>
      </c>
      <c r="G1068" s="612">
        <v>76</v>
      </c>
      <c r="H1068" s="612">
        <v>76</v>
      </c>
      <c r="I1068" s="612">
        <f t="shared" si="247"/>
        <v>850</v>
      </c>
      <c r="J1068" s="612">
        <f t="shared" si="248"/>
        <v>850</v>
      </c>
    </row>
    <row r="1069" spans="1:10">
      <c r="B1069" s="332"/>
      <c r="C1069" s="389" t="s">
        <v>3353</v>
      </c>
      <c r="D1069" s="381" t="s">
        <v>3354</v>
      </c>
      <c r="E1069" s="619">
        <v>13241</v>
      </c>
      <c r="F1069" s="619">
        <v>13241</v>
      </c>
      <c r="G1069" s="612">
        <v>0</v>
      </c>
      <c r="H1069" s="612">
        <v>0</v>
      </c>
      <c r="I1069" s="612">
        <f t="shared" si="247"/>
        <v>13241</v>
      </c>
      <c r="J1069" s="612">
        <f t="shared" si="248"/>
        <v>13241</v>
      </c>
    </row>
    <row r="1070" spans="1:10">
      <c r="B1070" s="332"/>
      <c r="C1070" s="389" t="s">
        <v>3355</v>
      </c>
      <c r="D1070" s="381" t="s">
        <v>3356</v>
      </c>
      <c r="E1070" s="619">
        <v>565</v>
      </c>
      <c r="F1070" s="619">
        <v>565</v>
      </c>
      <c r="G1070" s="612">
        <v>33</v>
      </c>
      <c r="H1070" s="612">
        <v>33</v>
      </c>
      <c r="I1070" s="612">
        <f t="shared" si="247"/>
        <v>598</v>
      </c>
      <c r="J1070" s="612">
        <f t="shared" si="248"/>
        <v>598</v>
      </c>
    </row>
    <row r="1071" spans="1:10">
      <c r="B1071" s="332"/>
      <c r="C1071" s="389" t="s">
        <v>3357</v>
      </c>
      <c r="D1071" s="381" t="s">
        <v>3358</v>
      </c>
      <c r="E1071" s="619">
        <v>158</v>
      </c>
      <c r="F1071" s="619">
        <v>158</v>
      </c>
      <c r="G1071" s="612">
        <v>1</v>
      </c>
      <c r="H1071" s="612">
        <v>1</v>
      </c>
      <c r="I1071" s="612">
        <f t="shared" si="247"/>
        <v>159</v>
      </c>
      <c r="J1071" s="612">
        <f t="shared" si="248"/>
        <v>159</v>
      </c>
    </row>
    <row r="1072" spans="1:10">
      <c r="B1072" s="332"/>
      <c r="C1072" s="388" t="s">
        <v>3359</v>
      </c>
      <c r="D1072" s="385" t="s">
        <v>3360</v>
      </c>
      <c r="E1072" s="619">
        <v>22</v>
      </c>
      <c r="F1072" s="619">
        <v>22</v>
      </c>
      <c r="G1072" s="612">
        <v>0</v>
      </c>
      <c r="H1072" s="612">
        <v>0</v>
      </c>
      <c r="I1072" s="612">
        <f t="shared" si="247"/>
        <v>22</v>
      </c>
      <c r="J1072" s="612">
        <f t="shared" si="248"/>
        <v>22</v>
      </c>
    </row>
    <row r="1073" spans="2:10">
      <c r="B1073" s="332"/>
      <c r="C1073" s="389" t="s">
        <v>3361</v>
      </c>
      <c r="D1073" s="381" t="s">
        <v>3362</v>
      </c>
      <c r="E1073" s="619">
        <v>201</v>
      </c>
      <c r="F1073" s="619">
        <v>201</v>
      </c>
      <c r="G1073" s="612">
        <v>23</v>
      </c>
      <c r="H1073" s="612">
        <v>23</v>
      </c>
      <c r="I1073" s="612">
        <f t="shared" si="247"/>
        <v>224</v>
      </c>
      <c r="J1073" s="612">
        <f t="shared" si="248"/>
        <v>224</v>
      </c>
    </row>
    <row r="1074" spans="2:10">
      <c r="B1074" s="332"/>
      <c r="C1074" s="389" t="s">
        <v>3363</v>
      </c>
      <c r="D1074" s="381" t="s">
        <v>3364</v>
      </c>
      <c r="E1074" s="619">
        <v>0</v>
      </c>
      <c r="F1074" s="619">
        <v>0</v>
      </c>
      <c r="G1074" s="612">
        <v>149</v>
      </c>
      <c r="H1074" s="612">
        <v>149</v>
      </c>
      <c r="I1074" s="612">
        <f t="shared" si="247"/>
        <v>149</v>
      </c>
      <c r="J1074" s="612">
        <f t="shared" si="248"/>
        <v>149</v>
      </c>
    </row>
    <row r="1075" spans="2:10">
      <c r="B1075" s="332"/>
      <c r="C1075" s="389" t="s">
        <v>3092</v>
      </c>
      <c r="D1075" s="381" t="s">
        <v>3093</v>
      </c>
      <c r="E1075" s="619">
        <v>0</v>
      </c>
      <c r="F1075" s="619">
        <v>0</v>
      </c>
      <c r="G1075" s="612">
        <v>73</v>
      </c>
      <c r="H1075" s="612">
        <v>73</v>
      </c>
      <c r="I1075" s="612">
        <f t="shared" si="247"/>
        <v>73</v>
      </c>
      <c r="J1075" s="612">
        <f t="shared" si="248"/>
        <v>73</v>
      </c>
    </row>
    <row r="1076" spans="2:10">
      <c r="B1076" s="332"/>
      <c r="C1076" s="388" t="s">
        <v>3365</v>
      </c>
      <c r="D1076" s="385" t="s">
        <v>3366</v>
      </c>
      <c r="E1076" s="619">
        <v>0</v>
      </c>
      <c r="F1076" s="619">
        <v>0</v>
      </c>
      <c r="G1076" s="612">
        <v>1</v>
      </c>
      <c r="H1076" s="612">
        <v>1</v>
      </c>
      <c r="I1076" s="612">
        <f t="shared" si="247"/>
        <v>1</v>
      </c>
      <c r="J1076" s="612">
        <f t="shared" si="248"/>
        <v>1</v>
      </c>
    </row>
    <row r="1077" spans="2:10">
      <c r="B1077" s="332"/>
      <c r="C1077" s="389" t="s">
        <v>3094</v>
      </c>
      <c r="D1077" s="381" t="s">
        <v>3095</v>
      </c>
      <c r="E1077" s="619">
        <v>11</v>
      </c>
      <c r="F1077" s="619">
        <v>11</v>
      </c>
      <c r="G1077" s="612">
        <v>5894</v>
      </c>
      <c r="H1077" s="612">
        <v>5894</v>
      </c>
      <c r="I1077" s="612">
        <f t="shared" si="247"/>
        <v>5905</v>
      </c>
      <c r="J1077" s="612">
        <f t="shared" si="248"/>
        <v>5905</v>
      </c>
    </row>
    <row r="1078" spans="2:10">
      <c r="B1078" s="332"/>
      <c r="C1078" s="389" t="s">
        <v>3096</v>
      </c>
      <c r="D1078" s="381" t="s">
        <v>3097</v>
      </c>
      <c r="E1078" s="619">
        <v>0</v>
      </c>
      <c r="F1078" s="619">
        <v>0</v>
      </c>
      <c r="G1078" s="612">
        <v>21</v>
      </c>
      <c r="H1078" s="612">
        <v>21</v>
      </c>
      <c r="I1078" s="612">
        <f t="shared" si="247"/>
        <v>21</v>
      </c>
      <c r="J1078" s="612">
        <f t="shared" si="248"/>
        <v>21</v>
      </c>
    </row>
    <row r="1079" spans="2:10">
      <c r="B1079" s="332"/>
      <c r="C1079" s="389" t="s">
        <v>3367</v>
      </c>
      <c r="D1079" s="381" t="s">
        <v>3368</v>
      </c>
      <c r="E1079" s="619">
        <v>0</v>
      </c>
      <c r="F1079" s="619">
        <v>0</v>
      </c>
      <c r="G1079" s="612">
        <v>58</v>
      </c>
      <c r="H1079" s="612">
        <v>58</v>
      </c>
      <c r="I1079" s="612">
        <f t="shared" si="247"/>
        <v>58</v>
      </c>
      <c r="J1079" s="612">
        <f t="shared" si="248"/>
        <v>58</v>
      </c>
    </row>
    <row r="1080" spans="2:10">
      <c r="B1080" s="332"/>
      <c r="C1080" s="389" t="s">
        <v>3369</v>
      </c>
      <c r="D1080" s="381" t="s">
        <v>3370</v>
      </c>
      <c r="E1080" s="619">
        <v>0</v>
      </c>
      <c r="F1080" s="619">
        <v>0</v>
      </c>
      <c r="G1080" s="612">
        <v>36</v>
      </c>
      <c r="H1080" s="612">
        <v>36</v>
      </c>
      <c r="I1080" s="612">
        <f t="shared" si="247"/>
        <v>36</v>
      </c>
      <c r="J1080" s="612">
        <f t="shared" si="248"/>
        <v>36</v>
      </c>
    </row>
    <row r="1081" spans="2:10">
      <c r="B1081" s="332"/>
      <c r="C1081" s="389" t="s">
        <v>3371</v>
      </c>
      <c r="D1081" s="381" t="s">
        <v>3372</v>
      </c>
      <c r="E1081" s="619">
        <v>0</v>
      </c>
      <c r="F1081" s="619">
        <v>0</v>
      </c>
      <c r="G1081" s="612">
        <v>28</v>
      </c>
      <c r="H1081" s="612">
        <v>28</v>
      </c>
      <c r="I1081" s="612">
        <f t="shared" si="247"/>
        <v>28</v>
      </c>
      <c r="J1081" s="612">
        <f t="shared" si="248"/>
        <v>28</v>
      </c>
    </row>
    <row r="1082" spans="2:10">
      <c r="B1082" s="332"/>
      <c r="C1082" s="388" t="s">
        <v>3196</v>
      </c>
      <c r="D1082" s="385" t="s">
        <v>3197</v>
      </c>
      <c r="E1082" s="619">
        <v>0</v>
      </c>
      <c r="F1082" s="619">
        <v>0</v>
      </c>
      <c r="G1082" s="612">
        <v>1</v>
      </c>
      <c r="H1082" s="612">
        <v>1</v>
      </c>
      <c r="I1082" s="612">
        <f t="shared" si="247"/>
        <v>1</v>
      </c>
      <c r="J1082" s="612">
        <f t="shared" si="248"/>
        <v>1</v>
      </c>
    </row>
    <row r="1083" spans="2:10">
      <c r="B1083" s="332"/>
      <c r="C1083" s="388" t="s">
        <v>3373</v>
      </c>
      <c r="D1083" s="385" t="s">
        <v>3374</v>
      </c>
      <c r="E1083" s="619">
        <v>0</v>
      </c>
      <c r="F1083" s="619">
        <v>0</v>
      </c>
      <c r="G1083" s="612">
        <v>4</v>
      </c>
      <c r="H1083" s="612">
        <v>4</v>
      </c>
      <c r="I1083" s="612">
        <f t="shared" si="247"/>
        <v>4</v>
      </c>
      <c r="J1083" s="612">
        <f t="shared" si="248"/>
        <v>4</v>
      </c>
    </row>
    <row r="1084" spans="2:10">
      <c r="B1084" s="332"/>
      <c r="C1084" s="389" t="s">
        <v>3375</v>
      </c>
      <c r="D1084" s="381" t="s">
        <v>3376</v>
      </c>
      <c r="E1084" s="619">
        <v>0</v>
      </c>
      <c r="F1084" s="619">
        <v>0</v>
      </c>
      <c r="G1084" s="612">
        <v>1108</v>
      </c>
      <c r="H1084" s="612">
        <v>1108</v>
      </c>
      <c r="I1084" s="612">
        <f t="shared" si="247"/>
        <v>1108</v>
      </c>
      <c r="J1084" s="612">
        <f t="shared" si="248"/>
        <v>1108</v>
      </c>
    </row>
    <row r="1085" spans="2:10">
      <c r="B1085" s="332"/>
      <c r="C1085" s="388" t="s">
        <v>3377</v>
      </c>
      <c r="D1085" s="385" t="s">
        <v>3378</v>
      </c>
      <c r="E1085" s="619">
        <v>0</v>
      </c>
      <c r="F1085" s="619">
        <v>0</v>
      </c>
      <c r="G1085" s="612">
        <v>1915</v>
      </c>
      <c r="H1085" s="612">
        <v>1915</v>
      </c>
      <c r="I1085" s="612">
        <f t="shared" si="247"/>
        <v>1915</v>
      </c>
      <c r="J1085" s="612">
        <f t="shared" si="248"/>
        <v>1915</v>
      </c>
    </row>
    <row r="1086" spans="2:10">
      <c r="B1086" s="332"/>
      <c r="C1086" s="389" t="s">
        <v>3194</v>
      </c>
      <c r="D1086" s="381" t="s">
        <v>3668</v>
      </c>
      <c r="E1086" s="619">
        <v>0</v>
      </c>
      <c r="F1086" s="619">
        <v>0</v>
      </c>
      <c r="G1086" s="612">
        <v>105</v>
      </c>
      <c r="H1086" s="612">
        <v>105</v>
      </c>
      <c r="I1086" s="612">
        <f t="shared" si="247"/>
        <v>105</v>
      </c>
      <c r="J1086" s="612">
        <f t="shared" si="248"/>
        <v>105</v>
      </c>
    </row>
    <row r="1087" spans="2:10">
      <c r="B1087" s="332"/>
      <c r="C1087" s="389" t="s">
        <v>3379</v>
      </c>
      <c r="D1087" s="381" t="s">
        <v>3380</v>
      </c>
      <c r="E1087" s="619">
        <v>0</v>
      </c>
      <c r="F1087" s="619">
        <v>0</v>
      </c>
      <c r="G1087" s="612">
        <v>66</v>
      </c>
      <c r="H1087" s="612">
        <v>66</v>
      </c>
      <c r="I1087" s="612">
        <f t="shared" si="247"/>
        <v>66</v>
      </c>
      <c r="J1087" s="612">
        <f t="shared" si="248"/>
        <v>66</v>
      </c>
    </row>
    <row r="1088" spans="2:10">
      <c r="B1088" s="332"/>
      <c r="C1088" s="389" t="s">
        <v>3099</v>
      </c>
      <c r="D1088" s="381" t="s">
        <v>3100</v>
      </c>
      <c r="E1088" s="619">
        <v>0</v>
      </c>
      <c r="F1088" s="619">
        <v>0</v>
      </c>
      <c r="G1088" s="612">
        <v>1870</v>
      </c>
      <c r="H1088" s="612">
        <v>1870</v>
      </c>
      <c r="I1088" s="612">
        <f t="shared" si="247"/>
        <v>1870</v>
      </c>
      <c r="J1088" s="612">
        <f t="shared" si="248"/>
        <v>1870</v>
      </c>
    </row>
    <row r="1089" spans="2:10">
      <c r="B1089" s="332"/>
      <c r="C1089" s="388" t="s">
        <v>3381</v>
      </c>
      <c r="D1089" s="385" t="s">
        <v>3382</v>
      </c>
      <c r="E1089" s="619">
        <v>0</v>
      </c>
      <c r="F1089" s="619">
        <v>0</v>
      </c>
      <c r="G1089" s="612">
        <v>26</v>
      </c>
      <c r="H1089" s="612">
        <v>26</v>
      </c>
      <c r="I1089" s="612">
        <f t="shared" si="247"/>
        <v>26</v>
      </c>
      <c r="J1089" s="612">
        <f t="shared" si="248"/>
        <v>26</v>
      </c>
    </row>
    <row r="1090" spans="2:10">
      <c r="B1090" s="332"/>
      <c r="C1090" s="389" t="s">
        <v>2272</v>
      </c>
      <c r="D1090" s="381" t="s">
        <v>2273</v>
      </c>
      <c r="E1090" s="619">
        <v>0</v>
      </c>
      <c r="F1090" s="619">
        <v>0</v>
      </c>
      <c r="G1090" s="612">
        <v>2429</v>
      </c>
      <c r="H1090" s="612">
        <v>2429</v>
      </c>
      <c r="I1090" s="612">
        <f t="shared" si="247"/>
        <v>2429</v>
      </c>
      <c r="J1090" s="612">
        <f t="shared" si="248"/>
        <v>2429</v>
      </c>
    </row>
    <row r="1091" spans="2:10">
      <c r="B1091" s="332"/>
      <c r="C1091" s="389" t="s">
        <v>2276</v>
      </c>
      <c r="D1091" s="381" t="s">
        <v>2277</v>
      </c>
      <c r="E1091" s="619">
        <v>0</v>
      </c>
      <c r="F1091" s="619">
        <v>0</v>
      </c>
      <c r="G1091" s="612">
        <v>2426</v>
      </c>
      <c r="H1091" s="612">
        <v>2426</v>
      </c>
      <c r="I1091" s="612">
        <f t="shared" si="247"/>
        <v>2426</v>
      </c>
      <c r="J1091" s="612">
        <f t="shared" si="248"/>
        <v>2426</v>
      </c>
    </row>
    <row r="1092" spans="2:10">
      <c r="B1092" s="332"/>
      <c r="C1092" s="389" t="s">
        <v>3101</v>
      </c>
      <c r="D1092" s="381" t="s">
        <v>3102</v>
      </c>
      <c r="E1092" s="619">
        <v>0</v>
      </c>
      <c r="F1092" s="619">
        <v>0</v>
      </c>
      <c r="G1092" s="612">
        <v>651</v>
      </c>
      <c r="H1092" s="612">
        <v>651</v>
      </c>
      <c r="I1092" s="612">
        <f t="shared" si="247"/>
        <v>651</v>
      </c>
      <c r="J1092" s="612">
        <f t="shared" si="248"/>
        <v>651</v>
      </c>
    </row>
    <row r="1093" spans="2:10">
      <c r="B1093" s="332"/>
      <c r="C1093" s="389" t="s">
        <v>3384</v>
      </c>
      <c r="D1093" s="381" t="s">
        <v>3385</v>
      </c>
      <c r="E1093" s="619">
        <v>0</v>
      </c>
      <c r="F1093" s="619">
        <v>0</v>
      </c>
      <c r="G1093" s="612">
        <v>2178</v>
      </c>
      <c r="H1093" s="612">
        <v>2178</v>
      </c>
      <c r="I1093" s="612">
        <f t="shared" ref="I1093:I1148" si="249">SUM(E1093,G1093)</f>
        <v>2178</v>
      </c>
      <c r="J1093" s="612">
        <f t="shared" ref="J1093:J1148" si="250">SUM(F1093,H1093)</f>
        <v>2178</v>
      </c>
    </row>
    <row r="1094" spans="2:10">
      <c r="B1094" s="332"/>
      <c r="C1094" s="389" t="s">
        <v>3386</v>
      </c>
      <c r="D1094" s="381" t="s">
        <v>3387</v>
      </c>
      <c r="E1094" s="619">
        <v>0</v>
      </c>
      <c r="F1094" s="619">
        <v>0</v>
      </c>
      <c r="G1094" s="612">
        <v>31</v>
      </c>
      <c r="H1094" s="612">
        <v>31</v>
      </c>
      <c r="I1094" s="612">
        <f t="shared" si="249"/>
        <v>31</v>
      </c>
      <c r="J1094" s="612">
        <f t="shared" si="250"/>
        <v>31</v>
      </c>
    </row>
    <row r="1095" spans="2:10">
      <c r="B1095" s="332"/>
      <c r="C1095" s="388" t="s">
        <v>3388</v>
      </c>
      <c r="D1095" s="385" t="s">
        <v>3389</v>
      </c>
      <c r="E1095" s="619">
        <v>0</v>
      </c>
      <c r="F1095" s="619">
        <v>0</v>
      </c>
      <c r="G1095" s="612">
        <v>11</v>
      </c>
      <c r="H1095" s="612">
        <v>11</v>
      </c>
      <c r="I1095" s="612">
        <f t="shared" si="249"/>
        <v>11</v>
      </c>
      <c r="J1095" s="612">
        <f t="shared" si="250"/>
        <v>11</v>
      </c>
    </row>
    <row r="1096" spans="2:10">
      <c r="B1096" s="332"/>
      <c r="C1096" s="388" t="s">
        <v>3390</v>
      </c>
      <c r="D1096" s="385" t="s">
        <v>3391</v>
      </c>
      <c r="E1096" s="619">
        <v>0</v>
      </c>
      <c r="F1096" s="619">
        <v>0</v>
      </c>
      <c r="G1096" s="612">
        <v>11</v>
      </c>
      <c r="H1096" s="612">
        <v>11</v>
      </c>
      <c r="I1096" s="612">
        <f t="shared" si="249"/>
        <v>11</v>
      </c>
      <c r="J1096" s="612">
        <f t="shared" si="250"/>
        <v>11</v>
      </c>
    </row>
    <row r="1097" spans="2:10">
      <c r="B1097" s="332"/>
      <c r="C1097" s="389" t="s">
        <v>3392</v>
      </c>
      <c r="D1097" s="381" t="s">
        <v>3393</v>
      </c>
      <c r="E1097" s="619">
        <v>0</v>
      </c>
      <c r="F1097" s="619">
        <v>0</v>
      </c>
      <c r="G1097" s="612">
        <v>130</v>
      </c>
      <c r="H1097" s="612">
        <v>130</v>
      </c>
      <c r="I1097" s="612">
        <f t="shared" si="249"/>
        <v>130</v>
      </c>
      <c r="J1097" s="612">
        <f t="shared" si="250"/>
        <v>130</v>
      </c>
    </row>
    <row r="1098" spans="2:10">
      <c r="B1098" s="332"/>
      <c r="C1098" s="389" t="s">
        <v>3394</v>
      </c>
      <c r="D1098" s="381" t="s">
        <v>3395</v>
      </c>
      <c r="E1098" s="619">
        <v>0</v>
      </c>
      <c r="F1098" s="619">
        <v>0</v>
      </c>
      <c r="G1098" s="612">
        <v>8</v>
      </c>
      <c r="H1098" s="612">
        <v>8</v>
      </c>
      <c r="I1098" s="612">
        <f t="shared" si="249"/>
        <v>8</v>
      </c>
      <c r="J1098" s="612">
        <f t="shared" si="250"/>
        <v>8</v>
      </c>
    </row>
    <row r="1099" spans="2:10">
      <c r="B1099" s="332"/>
      <c r="C1099" s="389" t="s">
        <v>3396</v>
      </c>
      <c r="D1099" s="381" t="s">
        <v>3397</v>
      </c>
      <c r="E1099" s="619">
        <v>0</v>
      </c>
      <c r="F1099" s="619">
        <v>0</v>
      </c>
      <c r="G1099" s="612">
        <v>339</v>
      </c>
      <c r="H1099" s="612">
        <v>339</v>
      </c>
      <c r="I1099" s="612">
        <f t="shared" si="249"/>
        <v>339</v>
      </c>
      <c r="J1099" s="612">
        <f t="shared" si="250"/>
        <v>339</v>
      </c>
    </row>
    <row r="1100" spans="2:10">
      <c r="B1100" s="332"/>
      <c r="C1100" s="389" t="s">
        <v>3398</v>
      </c>
      <c r="D1100" s="381" t="s">
        <v>3399</v>
      </c>
      <c r="E1100" s="619">
        <v>0</v>
      </c>
      <c r="F1100" s="619">
        <v>0</v>
      </c>
      <c r="G1100" s="612">
        <v>293</v>
      </c>
      <c r="H1100" s="612">
        <v>293</v>
      </c>
      <c r="I1100" s="612">
        <f t="shared" si="249"/>
        <v>293</v>
      </c>
      <c r="J1100" s="612">
        <f t="shared" si="250"/>
        <v>293</v>
      </c>
    </row>
    <row r="1101" spans="2:10">
      <c r="B1101" s="332"/>
      <c r="C1101" s="389" t="s">
        <v>3400</v>
      </c>
      <c r="D1101" s="381" t="s">
        <v>3401</v>
      </c>
      <c r="E1101" s="619">
        <v>0</v>
      </c>
      <c r="F1101" s="619">
        <v>0</v>
      </c>
      <c r="G1101" s="612">
        <v>86</v>
      </c>
      <c r="H1101" s="612">
        <v>86</v>
      </c>
      <c r="I1101" s="612">
        <f t="shared" si="249"/>
        <v>86</v>
      </c>
      <c r="J1101" s="612">
        <f t="shared" si="250"/>
        <v>86</v>
      </c>
    </row>
    <row r="1102" spans="2:10">
      <c r="B1102" s="332"/>
      <c r="C1102" s="388" t="s">
        <v>3402</v>
      </c>
      <c r="D1102" s="385" t="s">
        <v>3403</v>
      </c>
      <c r="E1102" s="619">
        <v>0</v>
      </c>
      <c r="F1102" s="619">
        <v>0</v>
      </c>
      <c r="G1102" s="612">
        <v>3</v>
      </c>
      <c r="H1102" s="612">
        <v>3</v>
      </c>
      <c r="I1102" s="612">
        <f t="shared" si="249"/>
        <v>3</v>
      </c>
      <c r="J1102" s="612">
        <f t="shared" si="250"/>
        <v>3</v>
      </c>
    </row>
    <row r="1103" spans="2:10">
      <c r="B1103" s="332"/>
      <c r="C1103" s="388" t="s">
        <v>3404</v>
      </c>
      <c r="D1103" s="385" t="s">
        <v>3405</v>
      </c>
      <c r="E1103" s="619">
        <v>0</v>
      </c>
      <c r="F1103" s="619">
        <v>0</v>
      </c>
      <c r="G1103" s="612">
        <v>4</v>
      </c>
      <c r="H1103" s="612">
        <v>4</v>
      </c>
      <c r="I1103" s="612">
        <f t="shared" si="249"/>
        <v>4</v>
      </c>
      <c r="J1103" s="612">
        <f t="shared" si="250"/>
        <v>4</v>
      </c>
    </row>
    <row r="1104" spans="2:10">
      <c r="B1104" s="332"/>
      <c r="C1104" s="389" t="s">
        <v>3406</v>
      </c>
      <c r="D1104" s="381" t="s">
        <v>3407</v>
      </c>
      <c r="E1104" s="619">
        <v>0</v>
      </c>
      <c r="F1104" s="619">
        <v>0</v>
      </c>
      <c r="G1104" s="612">
        <v>22</v>
      </c>
      <c r="H1104" s="612">
        <v>22</v>
      </c>
      <c r="I1104" s="612">
        <f t="shared" si="249"/>
        <v>22</v>
      </c>
      <c r="J1104" s="612">
        <f t="shared" si="250"/>
        <v>22</v>
      </c>
    </row>
    <row r="1105" spans="2:10">
      <c r="B1105" s="332"/>
      <c r="C1105" s="389" t="s">
        <v>3408</v>
      </c>
      <c r="D1105" s="381" t="s">
        <v>3409</v>
      </c>
      <c r="E1105" s="619">
        <v>0</v>
      </c>
      <c r="F1105" s="619">
        <v>0</v>
      </c>
      <c r="G1105" s="612">
        <v>147</v>
      </c>
      <c r="H1105" s="612">
        <v>147</v>
      </c>
      <c r="I1105" s="612">
        <f t="shared" si="249"/>
        <v>147</v>
      </c>
      <c r="J1105" s="612">
        <f t="shared" si="250"/>
        <v>147</v>
      </c>
    </row>
    <row r="1106" spans="2:10">
      <c r="B1106" s="332"/>
      <c r="C1106" s="388" t="s">
        <v>3410</v>
      </c>
      <c r="D1106" s="385" t="s">
        <v>3411</v>
      </c>
      <c r="E1106" s="619">
        <v>0</v>
      </c>
      <c r="F1106" s="619">
        <v>0</v>
      </c>
      <c r="G1106" s="612">
        <v>19</v>
      </c>
      <c r="H1106" s="612">
        <v>19</v>
      </c>
      <c r="I1106" s="612">
        <f t="shared" si="249"/>
        <v>19</v>
      </c>
      <c r="J1106" s="612">
        <f t="shared" si="250"/>
        <v>19</v>
      </c>
    </row>
    <row r="1107" spans="2:10">
      <c r="B1107" s="332"/>
      <c r="C1107" s="388" t="s">
        <v>3412</v>
      </c>
      <c r="D1107" s="385" t="s">
        <v>3413</v>
      </c>
      <c r="E1107" s="619">
        <v>0</v>
      </c>
      <c r="F1107" s="619">
        <v>0</v>
      </c>
      <c r="G1107" s="612">
        <v>3</v>
      </c>
      <c r="H1107" s="612">
        <v>3</v>
      </c>
      <c r="I1107" s="612">
        <f t="shared" si="249"/>
        <v>3</v>
      </c>
      <c r="J1107" s="612">
        <f t="shared" si="250"/>
        <v>3</v>
      </c>
    </row>
    <row r="1108" spans="2:10">
      <c r="B1108" s="332"/>
      <c r="C1108" s="389" t="s">
        <v>3414</v>
      </c>
      <c r="D1108" s="381" t="s">
        <v>3415</v>
      </c>
      <c r="E1108" s="619">
        <v>0</v>
      </c>
      <c r="F1108" s="619">
        <v>0</v>
      </c>
      <c r="G1108" s="612">
        <v>5</v>
      </c>
      <c r="H1108" s="612">
        <v>5</v>
      </c>
      <c r="I1108" s="612">
        <f t="shared" si="249"/>
        <v>5</v>
      </c>
      <c r="J1108" s="612">
        <f t="shared" si="250"/>
        <v>5</v>
      </c>
    </row>
    <row r="1109" spans="2:10">
      <c r="B1109" s="332"/>
      <c r="C1109" s="389" t="s">
        <v>3416</v>
      </c>
      <c r="D1109" s="381" t="s">
        <v>3417</v>
      </c>
      <c r="E1109" s="619">
        <v>0</v>
      </c>
      <c r="F1109" s="619">
        <v>0</v>
      </c>
      <c r="G1109" s="612">
        <v>145</v>
      </c>
      <c r="H1109" s="612">
        <v>145</v>
      </c>
      <c r="I1109" s="612">
        <f t="shared" si="249"/>
        <v>145</v>
      </c>
      <c r="J1109" s="612">
        <f t="shared" si="250"/>
        <v>145</v>
      </c>
    </row>
    <row r="1110" spans="2:10">
      <c r="B1110" s="332"/>
      <c r="C1110" s="388" t="s">
        <v>3418</v>
      </c>
      <c r="D1110" s="385" t="s">
        <v>3419</v>
      </c>
      <c r="E1110" s="619">
        <v>0</v>
      </c>
      <c r="F1110" s="619">
        <v>0</v>
      </c>
      <c r="G1110" s="612">
        <v>3</v>
      </c>
      <c r="H1110" s="612">
        <v>3</v>
      </c>
      <c r="I1110" s="612">
        <f t="shared" si="249"/>
        <v>3</v>
      </c>
      <c r="J1110" s="612">
        <f t="shared" si="250"/>
        <v>3</v>
      </c>
    </row>
    <row r="1111" spans="2:10">
      <c r="B1111" s="332"/>
      <c r="C1111" s="388" t="s">
        <v>3420</v>
      </c>
      <c r="D1111" s="385" t="s">
        <v>3421</v>
      </c>
      <c r="E1111" s="619">
        <v>0</v>
      </c>
      <c r="F1111" s="619">
        <v>0</v>
      </c>
      <c r="G1111" s="612">
        <v>1</v>
      </c>
      <c r="H1111" s="612">
        <v>1</v>
      </c>
      <c r="I1111" s="612">
        <f t="shared" si="249"/>
        <v>1</v>
      </c>
      <c r="J1111" s="612">
        <f t="shared" si="250"/>
        <v>1</v>
      </c>
    </row>
    <row r="1112" spans="2:10">
      <c r="B1112" s="332"/>
      <c r="C1112" s="388" t="s">
        <v>3422</v>
      </c>
      <c r="D1112" s="385" t="s">
        <v>3423</v>
      </c>
      <c r="E1112" s="619">
        <v>0</v>
      </c>
      <c r="F1112" s="619">
        <v>0</v>
      </c>
      <c r="G1112" s="612">
        <v>1</v>
      </c>
      <c r="H1112" s="612">
        <v>1</v>
      </c>
      <c r="I1112" s="612">
        <f t="shared" si="249"/>
        <v>1</v>
      </c>
      <c r="J1112" s="612">
        <f t="shared" si="250"/>
        <v>1</v>
      </c>
    </row>
    <row r="1113" spans="2:10">
      <c r="B1113" s="332"/>
      <c r="C1113" s="389" t="s">
        <v>3424</v>
      </c>
      <c r="D1113" s="381" t="s">
        <v>3425</v>
      </c>
      <c r="E1113" s="619">
        <v>0</v>
      </c>
      <c r="F1113" s="619">
        <v>0</v>
      </c>
      <c r="G1113" s="612">
        <v>68</v>
      </c>
      <c r="H1113" s="612">
        <v>68</v>
      </c>
      <c r="I1113" s="612">
        <f t="shared" si="249"/>
        <v>68</v>
      </c>
      <c r="J1113" s="612">
        <f t="shared" si="250"/>
        <v>68</v>
      </c>
    </row>
    <row r="1114" spans="2:10">
      <c r="B1114" s="332"/>
      <c r="C1114" s="388" t="s">
        <v>3426</v>
      </c>
      <c r="D1114" s="385" t="s">
        <v>3427</v>
      </c>
      <c r="E1114" s="619">
        <v>0</v>
      </c>
      <c r="F1114" s="619">
        <v>0</v>
      </c>
      <c r="G1114" s="612">
        <v>1</v>
      </c>
      <c r="H1114" s="612">
        <v>1</v>
      </c>
      <c r="I1114" s="612">
        <f t="shared" si="249"/>
        <v>1</v>
      </c>
      <c r="J1114" s="612">
        <f t="shared" si="250"/>
        <v>1</v>
      </c>
    </row>
    <row r="1115" spans="2:10">
      <c r="B1115" s="332"/>
      <c r="C1115" s="389" t="s">
        <v>3428</v>
      </c>
      <c r="D1115" s="381" t="s">
        <v>3429</v>
      </c>
      <c r="E1115" s="619">
        <v>0</v>
      </c>
      <c r="F1115" s="619">
        <v>0</v>
      </c>
      <c r="G1115" s="612">
        <v>68</v>
      </c>
      <c r="H1115" s="612">
        <v>68</v>
      </c>
      <c r="I1115" s="612">
        <f t="shared" si="249"/>
        <v>68</v>
      </c>
      <c r="J1115" s="612">
        <f t="shared" si="250"/>
        <v>68</v>
      </c>
    </row>
    <row r="1116" spans="2:10">
      <c r="B1116" s="332"/>
      <c r="C1116" s="388" t="s">
        <v>3430</v>
      </c>
      <c r="D1116" s="385" t="s">
        <v>3431</v>
      </c>
      <c r="E1116" s="619">
        <v>0</v>
      </c>
      <c r="F1116" s="619">
        <v>0</v>
      </c>
      <c r="G1116" s="612">
        <v>4</v>
      </c>
      <c r="H1116" s="612">
        <v>4</v>
      </c>
      <c r="I1116" s="612">
        <f t="shared" si="249"/>
        <v>4</v>
      </c>
      <c r="J1116" s="612">
        <f t="shared" si="250"/>
        <v>4</v>
      </c>
    </row>
    <row r="1117" spans="2:10">
      <c r="B1117" s="332"/>
      <c r="C1117" s="388" t="s">
        <v>2903</v>
      </c>
      <c r="D1117" s="385" t="s">
        <v>2904</v>
      </c>
      <c r="E1117" s="619">
        <v>0</v>
      </c>
      <c r="F1117" s="619">
        <v>0</v>
      </c>
      <c r="G1117" s="612">
        <v>1</v>
      </c>
      <c r="H1117" s="612">
        <v>1</v>
      </c>
      <c r="I1117" s="612">
        <f t="shared" si="249"/>
        <v>1</v>
      </c>
      <c r="J1117" s="612">
        <f t="shared" si="250"/>
        <v>1</v>
      </c>
    </row>
    <row r="1118" spans="2:10">
      <c r="B1118" s="332"/>
      <c r="C1118" s="389" t="s">
        <v>3432</v>
      </c>
      <c r="D1118" s="381" t="s">
        <v>3433</v>
      </c>
      <c r="E1118" s="619">
        <v>2551</v>
      </c>
      <c r="F1118" s="619">
        <v>2551</v>
      </c>
      <c r="G1118" s="612">
        <v>2476</v>
      </c>
      <c r="H1118" s="612">
        <v>2476</v>
      </c>
      <c r="I1118" s="612">
        <f t="shared" si="249"/>
        <v>5027</v>
      </c>
      <c r="J1118" s="612">
        <f t="shared" si="250"/>
        <v>5027</v>
      </c>
    </row>
    <row r="1119" spans="2:10">
      <c r="B1119" s="332"/>
      <c r="C1119" s="389" t="s">
        <v>3434</v>
      </c>
      <c r="D1119" s="381" t="s">
        <v>3435</v>
      </c>
      <c r="E1119" s="619">
        <v>6</v>
      </c>
      <c r="F1119" s="619">
        <v>6</v>
      </c>
      <c r="G1119" s="612">
        <v>8</v>
      </c>
      <c r="H1119" s="612">
        <v>8</v>
      </c>
      <c r="I1119" s="612">
        <f t="shared" si="249"/>
        <v>14</v>
      </c>
      <c r="J1119" s="612">
        <f t="shared" si="250"/>
        <v>14</v>
      </c>
    </row>
    <row r="1120" spans="2:10">
      <c r="B1120" s="332"/>
      <c r="C1120" s="389" t="s">
        <v>3108</v>
      </c>
      <c r="D1120" s="381" t="s">
        <v>3109</v>
      </c>
      <c r="E1120" s="619">
        <v>26</v>
      </c>
      <c r="F1120" s="619">
        <v>26</v>
      </c>
      <c r="G1120" s="612">
        <v>76</v>
      </c>
      <c r="H1120" s="612">
        <v>76</v>
      </c>
      <c r="I1120" s="612">
        <f t="shared" si="249"/>
        <v>102</v>
      </c>
      <c r="J1120" s="612">
        <f t="shared" si="250"/>
        <v>102</v>
      </c>
    </row>
    <row r="1121" spans="2:10">
      <c r="B1121" s="332"/>
      <c r="C1121" s="389" t="s">
        <v>3110</v>
      </c>
      <c r="D1121" s="381" t="s">
        <v>3111</v>
      </c>
      <c r="E1121" s="619">
        <v>61</v>
      </c>
      <c r="F1121" s="619">
        <v>61</v>
      </c>
      <c r="G1121" s="612">
        <v>414</v>
      </c>
      <c r="H1121" s="612">
        <v>414</v>
      </c>
      <c r="I1121" s="612">
        <f t="shared" si="249"/>
        <v>475</v>
      </c>
      <c r="J1121" s="612">
        <f t="shared" si="250"/>
        <v>475</v>
      </c>
    </row>
    <row r="1122" spans="2:10">
      <c r="B1122" s="332"/>
      <c r="C1122" s="389" t="s">
        <v>3112</v>
      </c>
      <c r="D1122" s="385" t="s">
        <v>3624</v>
      </c>
      <c r="E1122" s="619">
        <v>3</v>
      </c>
      <c r="F1122" s="619">
        <v>3</v>
      </c>
      <c r="G1122" s="612">
        <v>23</v>
      </c>
      <c r="H1122" s="612">
        <v>23</v>
      </c>
      <c r="I1122" s="612">
        <f t="shared" si="249"/>
        <v>26</v>
      </c>
      <c r="J1122" s="612">
        <f t="shared" si="250"/>
        <v>26</v>
      </c>
    </row>
    <row r="1123" spans="2:10">
      <c r="B1123" s="332"/>
      <c r="C1123" s="389" t="s">
        <v>3113</v>
      </c>
      <c r="D1123" s="385" t="s">
        <v>3114</v>
      </c>
      <c r="E1123" s="619">
        <v>3</v>
      </c>
      <c r="F1123" s="619">
        <v>3</v>
      </c>
      <c r="G1123" s="612">
        <v>25</v>
      </c>
      <c r="H1123" s="612">
        <v>25</v>
      </c>
      <c r="I1123" s="612">
        <f t="shared" si="249"/>
        <v>28</v>
      </c>
      <c r="J1123" s="612">
        <f t="shared" si="250"/>
        <v>28</v>
      </c>
    </row>
    <row r="1124" spans="2:10">
      <c r="B1124" s="332"/>
      <c r="C1124" s="389" t="s">
        <v>3115</v>
      </c>
      <c r="D1124" s="381" t="s">
        <v>3116</v>
      </c>
      <c r="E1124" s="619">
        <v>131</v>
      </c>
      <c r="F1124" s="619">
        <v>131</v>
      </c>
      <c r="G1124" s="612">
        <v>442</v>
      </c>
      <c r="H1124" s="612">
        <v>442</v>
      </c>
      <c r="I1124" s="612">
        <f t="shared" si="249"/>
        <v>573</v>
      </c>
      <c r="J1124" s="612">
        <f t="shared" si="250"/>
        <v>573</v>
      </c>
    </row>
    <row r="1125" spans="2:10">
      <c r="B1125" s="332"/>
      <c r="C1125" s="389" t="s">
        <v>3436</v>
      </c>
      <c r="D1125" s="381" t="s">
        <v>3437</v>
      </c>
      <c r="E1125" s="619">
        <v>4</v>
      </c>
      <c r="F1125" s="619">
        <v>4</v>
      </c>
      <c r="G1125" s="612">
        <v>0</v>
      </c>
      <c r="H1125" s="612">
        <v>0</v>
      </c>
      <c r="I1125" s="612">
        <f t="shared" si="249"/>
        <v>4</v>
      </c>
      <c r="J1125" s="612">
        <f t="shared" si="250"/>
        <v>4</v>
      </c>
    </row>
    <row r="1126" spans="2:10">
      <c r="B1126" s="332"/>
      <c r="C1126" s="389" t="s">
        <v>3438</v>
      </c>
      <c r="D1126" s="381" t="s">
        <v>3439</v>
      </c>
      <c r="E1126" s="619">
        <v>1</v>
      </c>
      <c r="F1126" s="619">
        <v>1</v>
      </c>
      <c r="G1126" s="612">
        <v>2</v>
      </c>
      <c r="H1126" s="612">
        <v>2</v>
      </c>
      <c r="I1126" s="612">
        <f t="shared" si="249"/>
        <v>3</v>
      </c>
      <c r="J1126" s="612">
        <f t="shared" si="250"/>
        <v>3</v>
      </c>
    </row>
    <row r="1127" spans="2:10">
      <c r="B1127" s="332"/>
      <c r="C1127" s="389" t="s">
        <v>3440</v>
      </c>
      <c r="D1127" s="381" t="s">
        <v>3441</v>
      </c>
      <c r="E1127" s="619">
        <v>0</v>
      </c>
      <c r="F1127" s="619">
        <v>0</v>
      </c>
      <c r="G1127" s="612">
        <v>2</v>
      </c>
      <c r="H1127" s="612">
        <v>2</v>
      </c>
      <c r="I1127" s="612">
        <f t="shared" si="249"/>
        <v>2</v>
      </c>
      <c r="J1127" s="612">
        <f t="shared" si="250"/>
        <v>2</v>
      </c>
    </row>
    <row r="1128" spans="2:10">
      <c r="B1128" s="332"/>
      <c r="C1128" s="388" t="s">
        <v>3444</v>
      </c>
      <c r="D1128" s="385" t="s">
        <v>3445</v>
      </c>
      <c r="E1128" s="619">
        <v>0</v>
      </c>
      <c r="F1128" s="619">
        <v>0</v>
      </c>
      <c r="G1128" s="612">
        <v>1</v>
      </c>
      <c r="H1128" s="612">
        <v>1</v>
      </c>
      <c r="I1128" s="612">
        <f t="shared" si="249"/>
        <v>1</v>
      </c>
      <c r="J1128" s="612">
        <f t="shared" si="250"/>
        <v>1</v>
      </c>
    </row>
    <row r="1129" spans="2:10">
      <c r="B1129" s="332"/>
      <c r="C1129" s="388" t="s">
        <v>3446</v>
      </c>
      <c r="D1129" s="385" t="s">
        <v>3447</v>
      </c>
      <c r="E1129" s="619">
        <v>0</v>
      </c>
      <c r="F1129" s="619">
        <v>0</v>
      </c>
      <c r="G1129" s="612">
        <v>1</v>
      </c>
      <c r="H1129" s="612">
        <v>1</v>
      </c>
      <c r="I1129" s="612">
        <f t="shared" si="249"/>
        <v>1</v>
      </c>
      <c r="J1129" s="612">
        <f t="shared" si="250"/>
        <v>1</v>
      </c>
    </row>
    <row r="1130" spans="2:10">
      <c r="B1130" s="332"/>
      <c r="C1130" s="388" t="s">
        <v>3448</v>
      </c>
      <c r="D1130" s="385" t="s">
        <v>3449</v>
      </c>
      <c r="E1130" s="619">
        <v>0</v>
      </c>
      <c r="F1130" s="619">
        <v>0</v>
      </c>
      <c r="G1130" s="612">
        <v>4</v>
      </c>
      <c r="H1130" s="612">
        <v>4</v>
      </c>
      <c r="I1130" s="612">
        <f t="shared" si="249"/>
        <v>4</v>
      </c>
      <c r="J1130" s="612">
        <f t="shared" si="250"/>
        <v>4</v>
      </c>
    </row>
    <row r="1131" spans="2:10">
      <c r="B1131" s="332"/>
      <c r="C1131" s="389" t="s">
        <v>3120</v>
      </c>
      <c r="D1131" s="381" t="s">
        <v>3121</v>
      </c>
      <c r="E1131" s="619">
        <v>0</v>
      </c>
      <c r="F1131" s="619">
        <v>0</v>
      </c>
      <c r="G1131" s="612">
        <v>5325</v>
      </c>
      <c r="H1131" s="612">
        <v>5325</v>
      </c>
      <c r="I1131" s="612">
        <f t="shared" si="249"/>
        <v>5325</v>
      </c>
      <c r="J1131" s="612">
        <f t="shared" si="250"/>
        <v>5325</v>
      </c>
    </row>
    <row r="1132" spans="2:10">
      <c r="B1132" s="332"/>
      <c r="C1132" s="414" t="s">
        <v>3126</v>
      </c>
      <c r="D1132" s="415" t="s">
        <v>3127</v>
      </c>
      <c r="E1132" s="619">
        <v>14015</v>
      </c>
      <c r="F1132" s="619">
        <v>14015</v>
      </c>
      <c r="G1132" s="612">
        <v>4392</v>
      </c>
      <c r="H1132" s="612">
        <v>4392</v>
      </c>
      <c r="I1132" s="612">
        <f t="shared" si="249"/>
        <v>18407</v>
      </c>
      <c r="J1132" s="612">
        <f t="shared" si="250"/>
        <v>18407</v>
      </c>
    </row>
    <row r="1133" spans="2:10">
      <c r="B1133" s="332"/>
      <c r="C1133" s="389" t="s">
        <v>3208</v>
      </c>
      <c r="D1133" s="381" t="s">
        <v>3209</v>
      </c>
      <c r="E1133" s="619">
        <v>0</v>
      </c>
      <c r="F1133" s="619">
        <v>0</v>
      </c>
      <c r="G1133" s="612">
        <v>54</v>
      </c>
      <c r="H1133" s="612">
        <v>54</v>
      </c>
      <c r="I1133" s="612">
        <f t="shared" si="249"/>
        <v>54</v>
      </c>
      <c r="J1133" s="612">
        <f t="shared" si="250"/>
        <v>54</v>
      </c>
    </row>
    <row r="1134" spans="2:10">
      <c r="B1134" s="332"/>
      <c r="C1134" s="388" t="s">
        <v>3450</v>
      </c>
      <c r="D1134" s="385" t="s">
        <v>3451</v>
      </c>
      <c r="E1134" s="619">
        <v>0</v>
      </c>
      <c r="F1134" s="619">
        <v>0</v>
      </c>
      <c r="G1134" s="612">
        <v>1</v>
      </c>
      <c r="H1134" s="612">
        <v>1</v>
      </c>
      <c r="I1134" s="612">
        <f t="shared" si="249"/>
        <v>1</v>
      </c>
      <c r="J1134" s="612">
        <f t="shared" si="250"/>
        <v>1</v>
      </c>
    </row>
    <row r="1135" spans="2:10">
      <c r="B1135" s="332"/>
      <c r="C1135" s="389" t="s">
        <v>3128</v>
      </c>
      <c r="D1135" s="381" t="s">
        <v>3129</v>
      </c>
      <c r="E1135" s="619">
        <v>0</v>
      </c>
      <c r="F1135" s="619">
        <v>0</v>
      </c>
      <c r="G1135" s="612">
        <v>802</v>
      </c>
      <c r="H1135" s="612">
        <v>802</v>
      </c>
      <c r="I1135" s="612">
        <f t="shared" si="249"/>
        <v>802</v>
      </c>
      <c r="J1135" s="612">
        <f t="shared" si="250"/>
        <v>802</v>
      </c>
    </row>
    <row r="1136" spans="2:10">
      <c r="B1136" s="332"/>
      <c r="C1136" s="389" t="s">
        <v>3130</v>
      </c>
      <c r="D1136" s="381" t="s">
        <v>3131</v>
      </c>
      <c r="E1136" s="619">
        <v>0</v>
      </c>
      <c r="F1136" s="619">
        <v>0</v>
      </c>
      <c r="G1136" s="612">
        <v>71</v>
      </c>
      <c r="H1136" s="612">
        <v>71</v>
      </c>
      <c r="I1136" s="612">
        <f t="shared" si="249"/>
        <v>71</v>
      </c>
      <c r="J1136" s="612">
        <f t="shared" si="250"/>
        <v>71</v>
      </c>
    </row>
    <row r="1137" spans="2:10">
      <c r="B1137" s="332"/>
      <c r="C1137" s="389" t="s">
        <v>3132</v>
      </c>
      <c r="D1137" s="381" t="s">
        <v>3133</v>
      </c>
      <c r="E1137" s="619">
        <v>0</v>
      </c>
      <c r="F1137" s="619">
        <v>0</v>
      </c>
      <c r="G1137" s="612">
        <v>54</v>
      </c>
      <c r="H1137" s="612">
        <v>54</v>
      </c>
      <c r="I1137" s="612">
        <f t="shared" si="249"/>
        <v>54</v>
      </c>
      <c r="J1137" s="612">
        <f t="shared" si="250"/>
        <v>54</v>
      </c>
    </row>
    <row r="1138" spans="2:10">
      <c r="B1138" s="332"/>
      <c r="C1138" s="389" t="s">
        <v>3452</v>
      </c>
      <c r="D1138" s="381" t="s">
        <v>3453</v>
      </c>
      <c r="E1138" s="619">
        <v>0</v>
      </c>
      <c r="F1138" s="619">
        <v>0</v>
      </c>
      <c r="G1138" s="612">
        <v>312</v>
      </c>
      <c r="H1138" s="612">
        <v>312</v>
      </c>
      <c r="I1138" s="612">
        <f t="shared" si="249"/>
        <v>312</v>
      </c>
      <c r="J1138" s="612">
        <f t="shared" si="250"/>
        <v>312</v>
      </c>
    </row>
    <row r="1139" spans="2:10">
      <c r="B1139" s="332"/>
      <c r="C1139" s="389" t="s">
        <v>3454</v>
      </c>
      <c r="D1139" s="381" t="s">
        <v>3455</v>
      </c>
      <c r="E1139" s="619">
        <v>2551</v>
      </c>
      <c r="F1139" s="619">
        <v>2551</v>
      </c>
      <c r="G1139" s="612">
        <v>2475</v>
      </c>
      <c r="H1139" s="612">
        <v>2475</v>
      </c>
      <c r="I1139" s="612">
        <f t="shared" si="249"/>
        <v>5026</v>
      </c>
      <c r="J1139" s="612">
        <f t="shared" si="250"/>
        <v>5026</v>
      </c>
    </row>
    <row r="1140" spans="2:10">
      <c r="B1140" s="332"/>
      <c r="C1140" s="389" t="s">
        <v>3134</v>
      </c>
      <c r="D1140" s="381" t="s">
        <v>3135</v>
      </c>
      <c r="E1140" s="619">
        <v>0</v>
      </c>
      <c r="F1140" s="619">
        <v>0</v>
      </c>
      <c r="G1140" s="612">
        <v>92</v>
      </c>
      <c r="H1140" s="612">
        <v>92</v>
      </c>
      <c r="I1140" s="612">
        <f t="shared" si="249"/>
        <v>92</v>
      </c>
      <c r="J1140" s="612">
        <f t="shared" si="250"/>
        <v>92</v>
      </c>
    </row>
    <row r="1141" spans="2:10">
      <c r="B1141" s="332"/>
      <c r="C1141" s="389" t="s">
        <v>3136</v>
      </c>
      <c r="D1141" s="381" t="s">
        <v>3137</v>
      </c>
      <c r="E1141" s="619">
        <v>0</v>
      </c>
      <c r="F1141" s="619">
        <v>0</v>
      </c>
      <c r="G1141" s="612">
        <v>235</v>
      </c>
      <c r="H1141" s="612">
        <v>235</v>
      </c>
      <c r="I1141" s="612">
        <f t="shared" si="249"/>
        <v>235</v>
      </c>
      <c r="J1141" s="612">
        <f t="shared" si="250"/>
        <v>235</v>
      </c>
    </row>
    <row r="1142" spans="2:10">
      <c r="B1142" s="332"/>
      <c r="C1142" s="388" t="s">
        <v>3456</v>
      </c>
      <c r="D1142" s="385" t="s">
        <v>3457</v>
      </c>
      <c r="E1142" s="619">
        <v>0</v>
      </c>
      <c r="F1142" s="619">
        <v>0</v>
      </c>
      <c r="G1142" s="612">
        <v>12</v>
      </c>
      <c r="H1142" s="612">
        <v>12</v>
      </c>
      <c r="I1142" s="612">
        <f t="shared" si="249"/>
        <v>12</v>
      </c>
      <c r="J1142" s="612">
        <f t="shared" si="250"/>
        <v>12</v>
      </c>
    </row>
    <row r="1143" spans="2:10">
      <c r="B1143" s="332"/>
      <c r="C1143" s="388" t="s">
        <v>3458</v>
      </c>
      <c r="D1143" s="385" t="s">
        <v>3681</v>
      </c>
      <c r="E1143" s="619">
        <v>0</v>
      </c>
      <c r="F1143" s="619">
        <v>0</v>
      </c>
      <c r="G1143" s="612">
        <v>12</v>
      </c>
      <c r="H1143" s="612">
        <v>12</v>
      </c>
      <c r="I1143" s="612">
        <f t="shared" si="249"/>
        <v>12</v>
      </c>
      <c r="J1143" s="612">
        <f t="shared" si="250"/>
        <v>12</v>
      </c>
    </row>
    <row r="1144" spans="2:10">
      <c r="B1144" s="332"/>
      <c r="C1144" s="388" t="s">
        <v>3459</v>
      </c>
      <c r="D1144" s="385" t="s">
        <v>3460</v>
      </c>
      <c r="E1144" s="619">
        <v>0</v>
      </c>
      <c r="F1144" s="619">
        <v>0</v>
      </c>
      <c r="G1144" s="612">
        <v>1</v>
      </c>
      <c r="H1144" s="612">
        <v>1</v>
      </c>
      <c r="I1144" s="612">
        <f t="shared" si="249"/>
        <v>1</v>
      </c>
      <c r="J1144" s="612">
        <f t="shared" si="250"/>
        <v>1</v>
      </c>
    </row>
    <row r="1145" spans="2:10">
      <c r="B1145" s="332"/>
      <c r="C1145" s="388" t="s">
        <v>3461</v>
      </c>
      <c r="D1145" s="385" t="s">
        <v>3462</v>
      </c>
      <c r="E1145" s="619">
        <v>0</v>
      </c>
      <c r="F1145" s="619">
        <v>0</v>
      </c>
      <c r="G1145" s="612">
        <v>1</v>
      </c>
      <c r="H1145" s="612">
        <v>1</v>
      </c>
      <c r="I1145" s="612">
        <f t="shared" si="249"/>
        <v>1</v>
      </c>
      <c r="J1145" s="612">
        <f t="shared" si="250"/>
        <v>1</v>
      </c>
    </row>
    <row r="1146" spans="2:10">
      <c r="B1146" s="332"/>
      <c r="C1146" s="388" t="s">
        <v>3463</v>
      </c>
      <c r="D1146" s="385" t="s">
        <v>3464</v>
      </c>
      <c r="E1146" s="619">
        <v>0</v>
      </c>
      <c r="F1146" s="619">
        <v>0</v>
      </c>
      <c r="G1146" s="612">
        <v>34</v>
      </c>
      <c r="H1146" s="612">
        <v>34</v>
      </c>
      <c r="I1146" s="612">
        <f t="shared" si="249"/>
        <v>34</v>
      </c>
      <c r="J1146" s="612">
        <f t="shared" si="250"/>
        <v>34</v>
      </c>
    </row>
    <row r="1147" spans="2:10">
      <c r="B1147" s="332"/>
      <c r="C1147" s="388" t="s">
        <v>3465</v>
      </c>
      <c r="D1147" s="385" t="s">
        <v>3466</v>
      </c>
      <c r="E1147" s="619">
        <v>0</v>
      </c>
      <c r="F1147" s="619">
        <v>0</v>
      </c>
      <c r="G1147" s="612">
        <v>35</v>
      </c>
      <c r="H1147" s="612">
        <v>35</v>
      </c>
      <c r="I1147" s="612">
        <f t="shared" si="249"/>
        <v>35</v>
      </c>
      <c r="J1147" s="612">
        <f t="shared" si="250"/>
        <v>35</v>
      </c>
    </row>
    <row r="1148" spans="2:10">
      <c r="B1148" s="332"/>
      <c r="C1148" s="389" t="s">
        <v>3469</v>
      </c>
      <c r="D1148" s="381" t="s">
        <v>3470</v>
      </c>
      <c r="E1148" s="619">
        <v>0</v>
      </c>
      <c r="F1148" s="619">
        <v>0</v>
      </c>
      <c r="G1148" s="612">
        <v>387</v>
      </c>
      <c r="H1148" s="612">
        <v>387</v>
      </c>
      <c r="I1148" s="612">
        <f t="shared" si="249"/>
        <v>387</v>
      </c>
      <c r="J1148" s="612">
        <f t="shared" si="250"/>
        <v>387</v>
      </c>
    </row>
    <row r="1149" spans="2:10">
      <c r="B1149" s="332"/>
      <c r="C1149" s="388" t="s">
        <v>3335</v>
      </c>
      <c r="D1149" s="385" t="s">
        <v>3336</v>
      </c>
      <c r="E1149" s="619">
        <v>0</v>
      </c>
      <c r="F1149" s="619">
        <v>0</v>
      </c>
      <c r="G1149" s="612">
        <v>300</v>
      </c>
      <c r="H1149" s="612">
        <v>300</v>
      </c>
      <c r="I1149" s="612">
        <f t="shared" ref="I1149:I1208" si="251">SUM(E1149,G1149)</f>
        <v>300</v>
      </c>
      <c r="J1149" s="612">
        <f t="shared" ref="J1149:J1208" si="252">SUM(F1149,H1149)</f>
        <v>300</v>
      </c>
    </row>
    <row r="1150" spans="2:10">
      <c r="B1150" s="332"/>
      <c r="C1150" s="389" t="s">
        <v>3471</v>
      </c>
      <c r="D1150" s="381" t="s">
        <v>3472</v>
      </c>
      <c r="E1150" s="619">
        <v>0</v>
      </c>
      <c r="F1150" s="619">
        <v>0</v>
      </c>
      <c r="G1150" s="612">
        <v>1192</v>
      </c>
      <c r="H1150" s="612">
        <v>1192</v>
      </c>
      <c r="I1150" s="612">
        <f t="shared" si="251"/>
        <v>1192</v>
      </c>
      <c r="J1150" s="612">
        <f t="shared" si="252"/>
        <v>1192</v>
      </c>
    </row>
    <row r="1151" spans="2:10">
      <c r="B1151" s="332"/>
      <c r="C1151" s="389" t="s">
        <v>3138</v>
      </c>
      <c r="D1151" s="381" t="s">
        <v>3139</v>
      </c>
      <c r="E1151" s="619">
        <v>0</v>
      </c>
      <c r="F1151" s="619">
        <v>0</v>
      </c>
      <c r="G1151" s="612">
        <v>4557</v>
      </c>
      <c r="H1151" s="612">
        <v>4557</v>
      </c>
      <c r="I1151" s="612">
        <f t="shared" si="251"/>
        <v>4557</v>
      </c>
      <c r="J1151" s="612">
        <f t="shared" si="252"/>
        <v>4557</v>
      </c>
    </row>
    <row r="1152" spans="2:10">
      <c r="B1152" s="332"/>
      <c r="C1152" s="389" t="s">
        <v>3140</v>
      </c>
      <c r="D1152" s="381" t="s">
        <v>3141</v>
      </c>
      <c r="E1152" s="619">
        <v>0</v>
      </c>
      <c r="F1152" s="619">
        <v>0</v>
      </c>
      <c r="G1152" s="612">
        <v>4408</v>
      </c>
      <c r="H1152" s="612">
        <v>4408</v>
      </c>
      <c r="I1152" s="612">
        <f t="shared" si="251"/>
        <v>4408</v>
      </c>
      <c r="J1152" s="612">
        <f t="shared" si="252"/>
        <v>4408</v>
      </c>
    </row>
    <row r="1153" spans="2:10">
      <c r="B1153" s="332"/>
      <c r="C1153" s="389" t="s">
        <v>3337</v>
      </c>
      <c r="D1153" s="381" t="s">
        <v>3338</v>
      </c>
      <c r="E1153" s="619">
        <v>0</v>
      </c>
      <c r="F1153" s="619">
        <v>0</v>
      </c>
      <c r="G1153" s="612">
        <v>4447</v>
      </c>
      <c r="H1153" s="612">
        <v>4447</v>
      </c>
      <c r="I1153" s="612">
        <f t="shared" si="251"/>
        <v>4447</v>
      </c>
      <c r="J1153" s="612">
        <f t="shared" si="252"/>
        <v>4447</v>
      </c>
    </row>
    <row r="1154" spans="2:10">
      <c r="B1154" s="332"/>
      <c r="C1154" s="389" t="s">
        <v>3473</v>
      </c>
      <c r="D1154" s="381" t="s">
        <v>3474</v>
      </c>
      <c r="E1154" s="619">
        <v>0</v>
      </c>
      <c r="F1154" s="619">
        <v>0</v>
      </c>
      <c r="G1154" s="612">
        <v>1174</v>
      </c>
      <c r="H1154" s="612">
        <v>1174</v>
      </c>
      <c r="I1154" s="612">
        <f t="shared" si="251"/>
        <v>1174</v>
      </c>
      <c r="J1154" s="612">
        <f t="shared" si="252"/>
        <v>1174</v>
      </c>
    </row>
    <row r="1155" spans="2:10">
      <c r="B1155" s="332"/>
      <c r="C1155" s="389" t="s">
        <v>3212</v>
      </c>
      <c r="D1155" s="381" t="s">
        <v>3213</v>
      </c>
      <c r="E1155" s="619">
        <v>0</v>
      </c>
      <c r="F1155" s="619">
        <v>0</v>
      </c>
      <c r="G1155" s="612">
        <v>1178</v>
      </c>
      <c r="H1155" s="612">
        <v>1178</v>
      </c>
      <c r="I1155" s="612">
        <f t="shared" si="251"/>
        <v>1178</v>
      </c>
      <c r="J1155" s="612">
        <f t="shared" si="252"/>
        <v>1178</v>
      </c>
    </row>
    <row r="1156" spans="2:10">
      <c r="B1156" s="332"/>
      <c r="C1156" s="389" t="s">
        <v>3475</v>
      </c>
      <c r="D1156" s="381" t="s">
        <v>3476</v>
      </c>
      <c r="E1156" s="619">
        <v>0</v>
      </c>
      <c r="F1156" s="619">
        <v>0</v>
      </c>
      <c r="G1156" s="612">
        <v>534</v>
      </c>
      <c r="H1156" s="612">
        <v>534</v>
      </c>
      <c r="I1156" s="612">
        <f t="shared" si="251"/>
        <v>534</v>
      </c>
      <c r="J1156" s="612">
        <f t="shared" si="252"/>
        <v>534</v>
      </c>
    </row>
    <row r="1157" spans="2:10">
      <c r="B1157" s="332"/>
      <c r="C1157" s="389" t="s">
        <v>3477</v>
      </c>
      <c r="D1157" s="381" t="s">
        <v>3478</v>
      </c>
      <c r="E1157" s="619">
        <v>0</v>
      </c>
      <c r="F1157" s="619">
        <v>0</v>
      </c>
      <c r="G1157" s="612">
        <v>775</v>
      </c>
      <c r="H1157" s="612">
        <v>775</v>
      </c>
      <c r="I1157" s="612">
        <f t="shared" si="251"/>
        <v>775</v>
      </c>
      <c r="J1157" s="612">
        <f t="shared" si="252"/>
        <v>775</v>
      </c>
    </row>
    <row r="1158" spans="2:10">
      <c r="B1158" s="332"/>
      <c r="C1158" s="388" t="s">
        <v>3146</v>
      </c>
      <c r="D1158" s="385" t="s">
        <v>3689</v>
      </c>
      <c r="E1158" s="619">
        <v>0</v>
      </c>
      <c r="F1158" s="619">
        <v>0</v>
      </c>
      <c r="G1158" s="612">
        <v>97</v>
      </c>
      <c r="H1158" s="612">
        <v>97</v>
      </c>
      <c r="I1158" s="612">
        <f t="shared" si="251"/>
        <v>97</v>
      </c>
      <c r="J1158" s="612">
        <f t="shared" si="252"/>
        <v>97</v>
      </c>
    </row>
    <row r="1159" spans="2:10">
      <c r="B1159" s="332"/>
      <c r="C1159" s="389" t="s">
        <v>3147</v>
      </c>
      <c r="D1159" s="381" t="s">
        <v>3148</v>
      </c>
      <c r="E1159" s="619">
        <v>0</v>
      </c>
      <c r="F1159" s="619">
        <v>0</v>
      </c>
      <c r="G1159" s="612">
        <v>3763</v>
      </c>
      <c r="H1159" s="612">
        <v>3763</v>
      </c>
      <c r="I1159" s="612">
        <f t="shared" si="251"/>
        <v>3763</v>
      </c>
      <c r="J1159" s="612">
        <f t="shared" si="252"/>
        <v>3763</v>
      </c>
    </row>
    <row r="1160" spans="2:10">
      <c r="B1160" s="332"/>
      <c r="C1160" s="389" t="s">
        <v>3479</v>
      </c>
      <c r="D1160" s="381" t="s">
        <v>3480</v>
      </c>
      <c r="E1160" s="619">
        <v>0</v>
      </c>
      <c r="F1160" s="619">
        <v>0</v>
      </c>
      <c r="G1160" s="612">
        <v>2282</v>
      </c>
      <c r="H1160" s="612">
        <v>2282</v>
      </c>
      <c r="I1160" s="612">
        <f t="shared" si="251"/>
        <v>2282</v>
      </c>
      <c r="J1160" s="612">
        <f t="shared" si="252"/>
        <v>2282</v>
      </c>
    </row>
    <row r="1161" spans="2:10">
      <c r="B1161" s="332"/>
      <c r="C1161" s="388" t="s">
        <v>3151</v>
      </c>
      <c r="D1161" s="385" t="s">
        <v>3221</v>
      </c>
      <c r="E1161" s="619">
        <v>0</v>
      </c>
      <c r="F1161" s="619">
        <v>0</v>
      </c>
      <c r="G1161" s="612">
        <v>2</v>
      </c>
      <c r="H1161" s="612">
        <v>2</v>
      </c>
      <c r="I1161" s="612">
        <f t="shared" si="251"/>
        <v>2</v>
      </c>
      <c r="J1161" s="612">
        <f t="shared" si="252"/>
        <v>2</v>
      </c>
    </row>
    <row r="1162" spans="2:10">
      <c r="B1162" s="332"/>
      <c r="C1162" s="389" t="s">
        <v>3154</v>
      </c>
      <c r="D1162" s="381" t="s">
        <v>3155</v>
      </c>
      <c r="E1162" s="619">
        <v>0</v>
      </c>
      <c r="F1162" s="619">
        <v>0</v>
      </c>
      <c r="G1162" s="612">
        <v>65</v>
      </c>
      <c r="H1162" s="612">
        <v>65</v>
      </c>
      <c r="I1162" s="612">
        <f t="shared" si="251"/>
        <v>65</v>
      </c>
      <c r="J1162" s="612">
        <f t="shared" si="252"/>
        <v>65</v>
      </c>
    </row>
    <row r="1163" spans="2:10">
      <c r="B1163" s="332"/>
      <c r="C1163" s="389" t="s">
        <v>3156</v>
      </c>
      <c r="D1163" s="381" t="s">
        <v>3157</v>
      </c>
      <c r="E1163" s="619">
        <v>0</v>
      </c>
      <c r="F1163" s="619">
        <v>0</v>
      </c>
      <c r="G1163" s="612">
        <v>5401</v>
      </c>
      <c r="H1163" s="612">
        <v>5401</v>
      </c>
      <c r="I1163" s="612">
        <f t="shared" si="251"/>
        <v>5401</v>
      </c>
      <c r="J1163" s="612">
        <f t="shared" si="252"/>
        <v>5401</v>
      </c>
    </row>
    <row r="1164" spans="2:10">
      <c r="B1164" s="332"/>
      <c r="C1164" s="389" t="s">
        <v>3158</v>
      </c>
      <c r="D1164" s="381" t="s">
        <v>3159</v>
      </c>
      <c r="E1164" s="619">
        <v>0</v>
      </c>
      <c r="F1164" s="619">
        <v>0</v>
      </c>
      <c r="G1164" s="612">
        <v>308</v>
      </c>
      <c r="H1164" s="612">
        <v>308</v>
      </c>
      <c r="I1164" s="612">
        <f t="shared" si="251"/>
        <v>308</v>
      </c>
      <c r="J1164" s="612">
        <f t="shared" si="252"/>
        <v>308</v>
      </c>
    </row>
    <row r="1165" spans="2:10">
      <c r="B1165" s="332"/>
      <c r="C1165" s="388" t="s">
        <v>3481</v>
      </c>
      <c r="D1165" s="385" t="s">
        <v>3482</v>
      </c>
      <c r="E1165" s="619">
        <v>0</v>
      </c>
      <c r="F1165" s="619">
        <v>0</v>
      </c>
      <c r="G1165" s="612">
        <v>5</v>
      </c>
      <c r="H1165" s="612">
        <v>5</v>
      </c>
      <c r="I1165" s="612">
        <f t="shared" si="251"/>
        <v>5</v>
      </c>
      <c r="J1165" s="612">
        <f t="shared" si="252"/>
        <v>5</v>
      </c>
    </row>
    <row r="1166" spans="2:10">
      <c r="B1166" s="332"/>
      <c r="C1166" s="388" t="s">
        <v>3160</v>
      </c>
      <c r="D1166" s="385" t="s">
        <v>3161</v>
      </c>
      <c r="E1166" s="619">
        <v>0</v>
      </c>
      <c r="F1166" s="619">
        <v>0</v>
      </c>
      <c r="G1166" s="612">
        <v>48</v>
      </c>
      <c r="H1166" s="612">
        <v>48</v>
      </c>
      <c r="I1166" s="612">
        <f t="shared" si="251"/>
        <v>48</v>
      </c>
      <c r="J1166" s="612">
        <f t="shared" si="252"/>
        <v>48</v>
      </c>
    </row>
    <row r="1167" spans="2:10">
      <c r="B1167" s="332"/>
      <c r="C1167" s="389" t="s">
        <v>3162</v>
      </c>
      <c r="D1167" s="381" t="s">
        <v>3163</v>
      </c>
      <c r="E1167" s="619">
        <v>0</v>
      </c>
      <c r="F1167" s="619">
        <v>0</v>
      </c>
      <c r="G1167" s="612">
        <v>308</v>
      </c>
      <c r="H1167" s="612">
        <v>308</v>
      </c>
      <c r="I1167" s="612">
        <f t="shared" si="251"/>
        <v>308</v>
      </c>
      <c r="J1167" s="612">
        <f t="shared" si="252"/>
        <v>308</v>
      </c>
    </row>
    <row r="1168" spans="2:10">
      <c r="B1168" s="332"/>
      <c r="C1168" s="389" t="s">
        <v>3164</v>
      </c>
      <c r="D1168" s="381" t="s">
        <v>3165</v>
      </c>
      <c r="E1168" s="619">
        <v>59</v>
      </c>
      <c r="F1168" s="619">
        <v>59</v>
      </c>
      <c r="G1168" s="612">
        <v>1936</v>
      </c>
      <c r="H1168" s="612">
        <v>1936</v>
      </c>
      <c r="I1168" s="612">
        <f t="shared" si="251"/>
        <v>1995</v>
      </c>
      <c r="J1168" s="612">
        <f t="shared" si="252"/>
        <v>1995</v>
      </c>
    </row>
    <row r="1169" spans="2:10">
      <c r="B1169" s="332"/>
      <c r="C1169" s="389" t="s">
        <v>3166</v>
      </c>
      <c r="D1169" s="381" t="s">
        <v>3167</v>
      </c>
      <c r="E1169" s="619">
        <v>60</v>
      </c>
      <c r="F1169" s="619">
        <v>60</v>
      </c>
      <c r="G1169" s="612">
        <v>10057</v>
      </c>
      <c r="H1169" s="612">
        <v>10057</v>
      </c>
      <c r="I1169" s="612">
        <f t="shared" si="251"/>
        <v>10117</v>
      </c>
      <c r="J1169" s="612">
        <f t="shared" si="252"/>
        <v>10117</v>
      </c>
    </row>
    <row r="1170" spans="2:10">
      <c r="B1170" s="332"/>
      <c r="C1170" s="389" t="s">
        <v>3168</v>
      </c>
      <c r="D1170" s="381" t="s">
        <v>3169</v>
      </c>
      <c r="E1170" s="619">
        <v>0</v>
      </c>
      <c r="F1170" s="619">
        <v>0</v>
      </c>
      <c r="G1170" s="612">
        <v>7912</v>
      </c>
      <c r="H1170" s="612">
        <v>7912</v>
      </c>
      <c r="I1170" s="612">
        <f t="shared" si="251"/>
        <v>7912</v>
      </c>
      <c r="J1170" s="612">
        <f t="shared" si="252"/>
        <v>7912</v>
      </c>
    </row>
    <row r="1171" spans="2:10">
      <c r="B1171" s="332"/>
      <c r="C1171" s="388" t="s">
        <v>3339</v>
      </c>
      <c r="D1171" s="385" t="s">
        <v>3340</v>
      </c>
      <c r="E1171" s="619">
        <v>0</v>
      </c>
      <c r="F1171" s="619">
        <v>0</v>
      </c>
      <c r="G1171" s="612">
        <v>5</v>
      </c>
      <c r="H1171" s="612">
        <v>5</v>
      </c>
      <c r="I1171" s="612">
        <f t="shared" si="251"/>
        <v>5</v>
      </c>
      <c r="J1171" s="612">
        <f t="shared" si="252"/>
        <v>5</v>
      </c>
    </row>
    <row r="1172" spans="2:10">
      <c r="B1172" s="332"/>
      <c r="C1172" s="388" t="s">
        <v>3483</v>
      </c>
      <c r="D1172" s="385" t="s">
        <v>3484</v>
      </c>
      <c r="E1172" s="619">
        <v>0</v>
      </c>
      <c r="F1172" s="619">
        <v>0</v>
      </c>
      <c r="G1172" s="612">
        <v>5</v>
      </c>
      <c r="H1172" s="612">
        <v>5</v>
      </c>
      <c r="I1172" s="612">
        <f t="shared" si="251"/>
        <v>5</v>
      </c>
      <c r="J1172" s="612">
        <f t="shared" si="252"/>
        <v>5</v>
      </c>
    </row>
    <row r="1173" spans="2:10">
      <c r="B1173" s="332"/>
      <c r="C1173" s="389" t="s">
        <v>3170</v>
      </c>
      <c r="D1173" s="381" t="s">
        <v>3171</v>
      </c>
      <c r="E1173" s="619">
        <v>0</v>
      </c>
      <c r="F1173" s="619">
        <v>0</v>
      </c>
      <c r="G1173" s="612">
        <v>1115</v>
      </c>
      <c r="H1173" s="612">
        <v>1115</v>
      </c>
      <c r="I1173" s="612">
        <f t="shared" si="251"/>
        <v>1115</v>
      </c>
      <c r="J1173" s="612">
        <f t="shared" si="252"/>
        <v>1115</v>
      </c>
    </row>
    <row r="1174" spans="2:10">
      <c r="B1174" s="332"/>
      <c r="C1174" s="388" t="s">
        <v>3485</v>
      </c>
      <c r="D1174" s="385" t="s">
        <v>3486</v>
      </c>
      <c r="E1174" s="619">
        <v>0</v>
      </c>
      <c r="F1174" s="619">
        <v>0</v>
      </c>
      <c r="G1174" s="612">
        <v>17</v>
      </c>
      <c r="H1174" s="612">
        <v>17</v>
      </c>
      <c r="I1174" s="612">
        <f t="shared" si="251"/>
        <v>17</v>
      </c>
      <c r="J1174" s="612">
        <f t="shared" si="252"/>
        <v>17</v>
      </c>
    </row>
    <row r="1175" spans="2:10">
      <c r="B1175" s="332"/>
      <c r="C1175" s="388" t="s">
        <v>3172</v>
      </c>
      <c r="D1175" s="385" t="s">
        <v>3173</v>
      </c>
      <c r="E1175" s="619">
        <v>0</v>
      </c>
      <c r="F1175" s="619">
        <v>0</v>
      </c>
      <c r="G1175" s="612">
        <v>142</v>
      </c>
      <c r="H1175" s="612">
        <v>142</v>
      </c>
      <c r="I1175" s="612">
        <f t="shared" si="251"/>
        <v>142</v>
      </c>
      <c r="J1175" s="612">
        <f t="shared" si="252"/>
        <v>142</v>
      </c>
    </row>
    <row r="1176" spans="2:10">
      <c r="B1176" s="332"/>
      <c r="C1176" s="389" t="s">
        <v>3341</v>
      </c>
      <c r="D1176" s="381" t="s">
        <v>3342</v>
      </c>
      <c r="E1176" s="619">
        <v>0</v>
      </c>
      <c r="F1176" s="619">
        <v>0</v>
      </c>
      <c r="G1176" s="612">
        <v>47</v>
      </c>
      <c r="H1176" s="612">
        <v>47</v>
      </c>
      <c r="I1176" s="612">
        <f t="shared" si="251"/>
        <v>47</v>
      </c>
      <c r="J1176" s="612">
        <f t="shared" si="252"/>
        <v>47</v>
      </c>
    </row>
    <row r="1177" spans="2:10">
      <c r="B1177" s="332"/>
      <c r="C1177" s="389" t="s">
        <v>3176</v>
      </c>
      <c r="D1177" s="381" t="s">
        <v>3177</v>
      </c>
      <c r="E1177" s="619">
        <v>0</v>
      </c>
      <c r="F1177" s="619">
        <v>0</v>
      </c>
      <c r="G1177" s="612">
        <v>1964</v>
      </c>
      <c r="H1177" s="612">
        <v>1964</v>
      </c>
      <c r="I1177" s="612">
        <f t="shared" si="251"/>
        <v>1964</v>
      </c>
      <c r="J1177" s="612">
        <f t="shared" si="252"/>
        <v>1964</v>
      </c>
    </row>
    <row r="1178" spans="2:10">
      <c r="B1178" s="332"/>
      <c r="C1178" s="389" t="s">
        <v>3226</v>
      </c>
      <c r="D1178" s="381" t="s">
        <v>3227</v>
      </c>
      <c r="E1178" s="619">
        <v>0</v>
      </c>
      <c r="F1178" s="619">
        <v>0</v>
      </c>
      <c r="G1178" s="612">
        <v>148</v>
      </c>
      <c r="H1178" s="612">
        <v>148</v>
      </c>
      <c r="I1178" s="612">
        <f t="shared" si="251"/>
        <v>148</v>
      </c>
      <c r="J1178" s="612">
        <f t="shared" si="252"/>
        <v>148</v>
      </c>
    </row>
    <row r="1179" spans="2:10">
      <c r="B1179" s="332"/>
      <c r="C1179" s="388" t="s">
        <v>3487</v>
      </c>
      <c r="D1179" s="385" t="s">
        <v>3488</v>
      </c>
      <c r="E1179" s="619">
        <v>0</v>
      </c>
      <c r="F1179" s="619">
        <v>0</v>
      </c>
      <c r="G1179" s="612">
        <v>3</v>
      </c>
      <c r="H1179" s="612">
        <v>3</v>
      </c>
      <c r="I1179" s="612">
        <f t="shared" si="251"/>
        <v>3</v>
      </c>
      <c r="J1179" s="612">
        <f t="shared" si="252"/>
        <v>3</v>
      </c>
    </row>
    <row r="1180" spans="2:10">
      <c r="B1180" s="332"/>
      <c r="C1180" s="388" t="s">
        <v>3489</v>
      </c>
      <c r="D1180" s="385" t="s">
        <v>3490</v>
      </c>
      <c r="E1180" s="619">
        <v>0</v>
      </c>
      <c r="F1180" s="619">
        <v>0</v>
      </c>
      <c r="G1180" s="612">
        <v>1468</v>
      </c>
      <c r="H1180" s="612">
        <v>1468</v>
      </c>
      <c r="I1180" s="612">
        <f t="shared" si="251"/>
        <v>1468</v>
      </c>
      <c r="J1180" s="612">
        <f t="shared" si="252"/>
        <v>1468</v>
      </c>
    </row>
    <row r="1181" spans="2:10">
      <c r="B1181" s="332"/>
      <c r="C1181" s="388" t="s">
        <v>3491</v>
      </c>
      <c r="D1181" s="385" t="s">
        <v>3492</v>
      </c>
      <c r="E1181" s="619">
        <v>0</v>
      </c>
      <c r="F1181" s="619">
        <v>0</v>
      </c>
      <c r="G1181" s="612">
        <v>34</v>
      </c>
      <c r="H1181" s="612">
        <v>34</v>
      </c>
      <c r="I1181" s="612">
        <f t="shared" si="251"/>
        <v>34</v>
      </c>
      <c r="J1181" s="612">
        <f t="shared" si="252"/>
        <v>34</v>
      </c>
    </row>
    <row r="1182" spans="2:10">
      <c r="B1182" s="332"/>
      <c r="C1182" s="388" t="s">
        <v>3493</v>
      </c>
      <c r="D1182" s="385" t="s">
        <v>3494</v>
      </c>
      <c r="E1182" s="619">
        <v>0</v>
      </c>
      <c r="F1182" s="619">
        <v>0</v>
      </c>
      <c r="G1182" s="612">
        <v>2046</v>
      </c>
      <c r="H1182" s="612">
        <v>2046</v>
      </c>
      <c r="I1182" s="612">
        <f t="shared" si="251"/>
        <v>2046</v>
      </c>
      <c r="J1182" s="612">
        <f t="shared" si="252"/>
        <v>2046</v>
      </c>
    </row>
    <row r="1183" spans="2:10">
      <c r="B1183" s="332"/>
      <c r="C1183" s="389" t="s">
        <v>3178</v>
      </c>
      <c r="D1183" s="381" t="s">
        <v>3179</v>
      </c>
      <c r="E1183" s="619">
        <v>0</v>
      </c>
      <c r="F1183" s="619">
        <v>0</v>
      </c>
      <c r="G1183" s="612">
        <v>14854</v>
      </c>
      <c r="H1183" s="612">
        <v>14854</v>
      </c>
      <c r="I1183" s="612">
        <f t="shared" si="251"/>
        <v>14854</v>
      </c>
      <c r="J1183" s="612">
        <f t="shared" si="252"/>
        <v>14854</v>
      </c>
    </row>
    <row r="1184" spans="2:10">
      <c r="B1184" s="332"/>
      <c r="C1184" s="388" t="s">
        <v>3180</v>
      </c>
      <c r="D1184" s="385" t="s">
        <v>3181</v>
      </c>
      <c r="E1184" s="619">
        <v>0</v>
      </c>
      <c r="F1184" s="619">
        <v>0</v>
      </c>
      <c r="G1184" s="612">
        <v>83</v>
      </c>
      <c r="H1184" s="612">
        <v>83</v>
      </c>
      <c r="I1184" s="612">
        <f t="shared" si="251"/>
        <v>83</v>
      </c>
      <c r="J1184" s="612">
        <f t="shared" si="252"/>
        <v>83</v>
      </c>
    </row>
    <row r="1185" spans="1:10">
      <c r="B1185" s="332"/>
      <c r="C1185" s="389" t="s">
        <v>3495</v>
      </c>
      <c r="D1185" s="381" t="s">
        <v>3496</v>
      </c>
      <c r="E1185" s="619">
        <v>0</v>
      </c>
      <c r="F1185" s="619">
        <v>0</v>
      </c>
      <c r="G1185" s="612">
        <v>56</v>
      </c>
      <c r="H1185" s="612">
        <v>56</v>
      </c>
      <c r="I1185" s="612">
        <f t="shared" si="251"/>
        <v>56</v>
      </c>
      <c r="J1185" s="612">
        <f t="shared" si="252"/>
        <v>56</v>
      </c>
    </row>
    <row r="1186" spans="1:10">
      <c r="B1186" s="332"/>
      <c r="C1186" s="389" t="s">
        <v>3182</v>
      </c>
      <c r="D1186" s="381" t="s">
        <v>3183</v>
      </c>
      <c r="E1186" s="619">
        <v>0</v>
      </c>
      <c r="F1186" s="619">
        <v>0</v>
      </c>
      <c r="G1186" s="612">
        <v>35</v>
      </c>
      <c r="H1186" s="612">
        <v>35</v>
      </c>
      <c r="I1186" s="612">
        <f t="shared" si="251"/>
        <v>35</v>
      </c>
      <c r="J1186" s="612">
        <f t="shared" si="252"/>
        <v>35</v>
      </c>
    </row>
    <row r="1187" spans="1:10">
      <c r="B1187" s="332"/>
      <c r="C1187" s="388" t="s">
        <v>3228</v>
      </c>
      <c r="D1187" s="385" t="s">
        <v>3229</v>
      </c>
      <c r="E1187" s="619">
        <v>0</v>
      </c>
      <c r="F1187" s="619">
        <v>0</v>
      </c>
      <c r="G1187" s="612">
        <v>1059</v>
      </c>
      <c r="H1187" s="612">
        <v>1059</v>
      </c>
      <c r="I1187" s="612">
        <f t="shared" si="251"/>
        <v>1059</v>
      </c>
      <c r="J1187" s="612">
        <f t="shared" si="252"/>
        <v>1059</v>
      </c>
    </row>
    <row r="1188" spans="1:10">
      <c r="B1188" s="332"/>
      <c r="C1188" s="389" t="s">
        <v>3184</v>
      </c>
      <c r="D1188" s="381" t="s">
        <v>3185</v>
      </c>
      <c r="E1188" s="619">
        <v>0</v>
      </c>
      <c r="F1188" s="619">
        <v>0</v>
      </c>
      <c r="G1188" s="612">
        <v>5024</v>
      </c>
      <c r="H1188" s="612">
        <v>5024</v>
      </c>
      <c r="I1188" s="612">
        <f t="shared" si="251"/>
        <v>5024</v>
      </c>
      <c r="J1188" s="612">
        <f t="shared" si="252"/>
        <v>5024</v>
      </c>
    </row>
    <row r="1189" spans="1:10">
      <c r="B1189" s="332"/>
      <c r="C1189" s="388" t="s">
        <v>3190</v>
      </c>
      <c r="D1189" s="385" t="s">
        <v>3191</v>
      </c>
      <c r="E1189" s="619">
        <v>0</v>
      </c>
      <c r="F1189" s="619">
        <v>0</v>
      </c>
      <c r="G1189" s="612">
        <v>1260</v>
      </c>
      <c r="H1189" s="612">
        <v>1260</v>
      </c>
      <c r="I1189" s="612">
        <f t="shared" si="251"/>
        <v>1260</v>
      </c>
      <c r="J1189" s="612">
        <f t="shared" si="252"/>
        <v>1260</v>
      </c>
    </row>
    <row r="1190" spans="1:10">
      <c r="B1190" s="332"/>
      <c r="C1190" s="388" t="s">
        <v>3497</v>
      </c>
      <c r="D1190" s="385" t="s">
        <v>3498</v>
      </c>
      <c r="E1190" s="619">
        <v>0</v>
      </c>
      <c r="F1190" s="619">
        <v>0</v>
      </c>
      <c r="G1190" s="612">
        <v>207</v>
      </c>
      <c r="H1190" s="612">
        <v>207</v>
      </c>
      <c r="I1190" s="612">
        <f t="shared" si="251"/>
        <v>207</v>
      </c>
      <c r="J1190" s="612">
        <f t="shared" si="252"/>
        <v>207</v>
      </c>
    </row>
    <row r="1191" spans="1:10">
      <c r="B1191" s="332"/>
      <c r="C1191" s="388" t="s">
        <v>3343</v>
      </c>
      <c r="D1191" s="385" t="s">
        <v>3344</v>
      </c>
      <c r="E1191" s="619">
        <v>0</v>
      </c>
      <c r="F1191" s="619">
        <v>0</v>
      </c>
      <c r="G1191" s="612">
        <v>1</v>
      </c>
      <c r="H1191" s="612">
        <v>1</v>
      </c>
      <c r="I1191" s="612">
        <f t="shared" si="251"/>
        <v>1</v>
      </c>
      <c r="J1191" s="612">
        <f t="shared" si="252"/>
        <v>1</v>
      </c>
    </row>
    <row r="1192" spans="1:10">
      <c r="B1192" s="332"/>
      <c r="C1192" s="388" t="s">
        <v>3499</v>
      </c>
      <c r="D1192" s="385" t="s">
        <v>3500</v>
      </c>
      <c r="E1192" s="619">
        <v>0</v>
      </c>
      <c r="F1192" s="619">
        <v>0</v>
      </c>
      <c r="G1192" s="612">
        <v>6</v>
      </c>
      <c r="H1192" s="612">
        <v>6</v>
      </c>
      <c r="I1192" s="612">
        <f t="shared" si="251"/>
        <v>6</v>
      </c>
      <c r="J1192" s="612">
        <f t="shared" si="252"/>
        <v>6</v>
      </c>
    </row>
    <row r="1193" spans="1:10">
      <c r="B1193" s="332"/>
      <c r="C1193" s="388" t="s">
        <v>3501</v>
      </c>
      <c r="D1193" s="385" t="s">
        <v>3502</v>
      </c>
      <c r="E1193" s="619">
        <v>0</v>
      </c>
      <c r="F1193" s="619">
        <v>0</v>
      </c>
      <c r="G1193" s="612">
        <v>1</v>
      </c>
      <c r="H1193" s="612">
        <v>1</v>
      </c>
      <c r="I1193" s="612">
        <f t="shared" si="251"/>
        <v>1</v>
      </c>
      <c r="J1193" s="612">
        <f t="shared" si="252"/>
        <v>1</v>
      </c>
    </row>
    <row r="1194" spans="1:10" ht="13.8">
      <c r="C1194" s="333"/>
      <c r="D1194" s="99"/>
      <c r="E1194" s="619"/>
      <c r="F1194" s="619"/>
      <c r="G1194" s="612"/>
      <c r="H1194" s="612"/>
      <c r="I1194" s="612"/>
      <c r="J1194" s="612"/>
    </row>
    <row r="1195" spans="1:10" ht="13.8">
      <c r="A1195" s="392" t="s">
        <v>1883</v>
      </c>
      <c r="C1195" s="333"/>
      <c r="D1195" s="99"/>
      <c r="E1195" s="619"/>
      <c r="F1195" s="619"/>
      <c r="G1195" s="612"/>
      <c r="H1195" s="612"/>
      <c r="I1195" s="612"/>
      <c r="J1195" s="612"/>
    </row>
    <row r="1196" spans="1:10">
      <c r="B1196" s="332"/>
      <c r="C1196" s="416" t="s">
        <v>3296</v>
      </c>
      <c r="D1196" s="417" t="s">
        <v>3297</v>
      </c>
      <c r="E1196" s="619">
        <v>0</v>
      </c>
      <c r="F1196" s="619">
        <v>0</v>
      </c>
      <c r="G1196" s="612">
        <v>4</v>
      </c>
      <c r="H1196" s="612">
        <v>4</v>
      </c>
      <c r="I1196" s="612">
        <f t="shared" si="251"/>
        <v>4</v>
      </c>
      <c r="J1196" s="612">
        <f t="shared" si="252"/>
        <v>4</v>
      </c>
    </row>
    <row r="1197" spans="1:10">
      <c r="B1197" s="332"/>
      <c r="C1197" s="954" t="s">
        <v>3503</v>
      </c>
      <c r="D1197" s="409" t="s">
        <v>3504</v>
      </c>
      <c r="E1197" s="619">
        <v>11614</v>
      </c>
      <c r="F1197" s="619">
        <v>11614</v>
      </c>
      <c r="G1197" s="612">
        <v>1302</v>
      </c>
      <c r="H1197" s="612">
        <v>1302</v>
      </c>
      <c r="I1197" s="612">
        <f t="shared" si="251"/>
        <v>12916</v>
      </c>
      <c r="J1197" s="612">
        <f t="shared" si="252"/>
        <v>12916</v>
      </c>
    </row>
    <row r="1198" spans="1:10">
      <c r="B1198" s="332"/>
      <c r="C1198" s="954" t="s">
        <v>3505</v>
      </c>
      <c r="D1198" s="409" t="s">
        <v>3506</v>
      </c>
      <c r="E1198" s="619">
        <v>7</v>
      </c>
      <c r="F1198" s="619">
        <v>7</v>
      </c>
      <c r="G1198" s="612">
        <v>115</v>
      </c>
      <c r="H1198" s="612">
        <v>115</v>
      </c>
      <c r="I1198" s="612">
        <f t="shared" si="251"/>
        <v>122</v>
      </c>
      <c r="J1198" s="612">
        <f t="shared" si="252"/>
        <v>122</v>
      </c>
    </row>
    <row r="1199" spans="1:10">
      <c r="B1199" s="332"/>
      <c r="C1199" s="954" t="s">
        <v>3507</v>
      </c>
      <c r="D1199" s="409" t="s">
        <v>3508</v>
      </c>
      <c r="E1199" s="619">
        <v>0</v>
      </c>
      <c r="F1199" s="619">
        <v>0</v>
      </c>
      <c r="G1199" s="612">
        <v>147</v>
      </c>
      <c r="H1199" s="612">
        <v>147</v>
      </c>
      <c r="I1199" s="612">
        <f t="shared" si="251"/>
        <v>147</v>
      </c>
      <c r="J1199" s="612">
        <f t="shared" si="252"/>
        <v>147</v>
      </c>
    </row>
    <row r="1200" spans="1:10">
      <c r="B1200" s="332"/>
      <c r="C1200" s="954" t="s">
        <v>3509</v>
      </c>
      <c r="D1200" s="409" t="s">
        <v>3510</v>
      </c>
      <c r="E1200" s="619">
        <v>698</v>
      </c>
      <c r="F1200" s="619">
        <v>698</v>
      </c>
      <c r="G1200" s="612">
        <v>387</v>
      </c>
      <c r="H1200" s="612">
        <v>387</v>
      </c>
      <c r="I1200" s="612">
        <f t="shared" si="251"/>
        <v>1085</v>
      </c>
      <c r="J1200" s="612">
        <f t="shared" si="252"/>
        <v>1085</v>
      </c>
    </row>
    <row r="1201" spans="2:10">
      <c r="B1201" s="332"/>
      <c r="C1201" s="954" t="s">
        <v>3511</v>
      </c>
      <c r="D1201" s="409" t="s">
        <v>3512</v>
      </c>
      <c r="E1201" s="619">
        <v>101</v>
      </c>
      <c r="F1201" s="619">
        <v>101</v>
      </c>
      <c r="G1201" s="612">
        <v>108</v>
      </c>
      <c r="H1201" s="612">
        <v>108</v>
      </c>
      <c r="I1201" s="612">
        <f t="shared" si="251"/>
        <v>209</v>
      </c>
      <c r="J1201" s="612">
        <f t="shared" si="252"/>
        <v>209</v>
      </c>
    </row>
    <row r="1202" spans="2:10">
      <c r="B1202" s="332"/>
      <c r="C1202" s="954" t="s">
        <v>3513</v>
      </c>
      <c r="D1202" s="409" t="s">
        <v>3514</v>
      </c>
      <c r="E1202" s="619">
        <v>2</v>
      </c>
      <c r="F1202" s="619">
        <v>2</v>
      </c>
      <c r="G1202" s="612">
        <v>9</v>
      </c>
      <c r="H1202" s="612">
        <v>9</v>
      </c>
      <c r="I1202" s="612">
        <f t="shared" si="251"/>
        <v>11</v>
      </c>
      <c r="J1202" s="612">
        <f t="shared" si="252"/>
        <v>11</v>
      </c>
    </row>
    <row r="1203" spans="2:10">
      <c r="B1203" s="332"/>
      <c r="C1203" s="954" t="s">
        <v>3515</v>
      </c>
      <c r="D1203" s="409" t="s">
        <v>3516</v>
      </c>
      <c r="E1203" s="619">
        <v>1</v>
      </c>
      <c r="F1203" s="619">
        <v>1</v>
      </c>
      <c r="G1203" s="612">
        <v>4</v>
      </c>
      <c r="H1203" s="612">
        <v>4</v>
      </c>
      <c r="I1203" s="612">
        <f t="shared" si="251"/>
        <v>5</v>
      </c>
      <c r="J1203" s="612">
        <f t="shared" si="252"/>
        <v>5</v>
      </c>
    </row>
    <row r="1204" spans="2:10">
      <c r="B1204" s="332"/>
      <c r="C1204" s="954" t="s">
        <v>3517</v>
      </c>
      <c r="D1204" s="409" t="s">
        <v>3518</v>
      </c>
      <c r="E1204" s="619">
        <v>1</v>
      </c>
      <c r="F1204" s="619">
        <v>1</v>
      </c>
      <c r="G1204" s="612">
        <v>3</v>
      </c>
      <c r="H1204" s="612">
        <v>3</v>
      </c>
      <c r="I1204" s="612">
        <f t="shared" si="251"/>
        <v>4</v>
      </c>
      <c r="J1204" s="612">
        <f t="shared" si="252"/>
        <v>4</v>
      </c>
    </row>
    <row r="1205" spans="2:10">
      <c r="B1205" s="332"/>
      <c r="C1205" s="954" t="s">
        <v>3519</v>
      </c>
      <c r="D1205" s="409" t="s">
        <v>3520</v>
      </c>
      <c r="E1205" s="619">
        <v>1</v>
      </c>
      <c r="F1205" s="619">
        <v>1</v>
      </c>
      <c r="G1205" s="612">
        <v>3</v>
      </c>
      <c r="H1205" s="612">
        <v>3</v>
      </c>
      <c r="I1205" s="612">
        <f t="shared" si="251"/>
        <v>4</v>
      </c>
      <c r="J1205" s="612">
        <f t="shared" si="252"/>
        <v>4</v>
      </c>
    </row>
    <row r="1206" spans="2:10">
      <c r="B1206" s="332"/>
      <c r="C1206" s="954" t="s">
        <v>3521</v>
      </c>
      <c r="D1206" s="409" t="s">
        <v>3522</v>
      </c>
      <c r="E1206" s="619">
        <v>1</v>
      </c>
      <c r="F1206" s="619">
        <v>1</v>
      </c>
      <c r="G1206" s="612">
        <v>4</v>
      </c>
      <c r="H1206" s="612">
        <v>4</v>
      </c>
      <c r="I1206" s="612">
        <f t="shared" si="251"/>
        <v>5</v>
      </c>
      <c r="J1206" s="612">
        <f t="shared" si="252"/>
        <v>5</v>
      </c>
    </row>
    <row r="1207" spans="2:10">
      <c r="B1207" s="332"/>
      <c r="C1207" s="382" t="s">
        <v>3523</v>
      </c>
      <c r="D1207" s="383" t="s">
        <v>3524</v>
      </c>
      <c r="E1207" s="619">
        <v>698</v>
      </c>
      <c r="F1207" s="619">
        <v>698</v>
      </c>
      <c r="G1207" s="612">
        <v>387</v>
      </c>
      <c r="H1207" s="612">
        <v>387</v>
      </c>
      <c r="I1207" s="612">
        <f t="shared" si="251"/>
        <v>1085</v>
      </c>
      <c r="J1207" s="612">
        <f t="shared" si="252"/>
        <v>1085</v>
      </c>
    </row>
    <row r="1208" spans="2:10">
      <c r="B1208" s="332"/>
      <c r="C1208" s="388" t="s">
        <v>3525</v>
      </c>
      <c r="D1208" s="385" t="s">
        <v>3526</v>
      </c>
      <c r="E1208" s="619">
        <v>98</v>
      </c>
      <c r="F1208" s="619">
        <v>98</v>
      </c>
      <c r="G1208" s="612">
        <v>100</v>
      </c>
      <c r="H1208" s="612">
        <v>100</v>
      </c>
      <c r="I1208" s="612">
        <f t="shared" si="251"/>
        <v>198</v>
      </c>
      <c r="J1208" s="612">
        <f t="shared" si="252"/>
        <v>198</v>
      </c>
    </row>
    <row r="1209" spans="2:10">
      <c r="B1209" s="332"/>
      <c r="C1209" s="388" t="s">
        <v>3527</v>
      </c>
      <c r="D1209" s="385" t="s">
        <v>3528</v>
      </c>
      <c r="E1209" s="619">
        <v>27</v>
      </c>
      <c r="F1209" s="619">
        <v>27</v>
      </c>
      <c r="G1209" s="612">
        <v>37</v>
      </c>
      <c r="H1209" s="612">
        <v>37</v>
      </c>
      <c r="I1209" s="612">
        <f t="shared" ref="I1209:I1266" si="253">SUM(E1209,G1209)</f>
        <v>64</v>
      </c>
      <c r="J1209" s="612">
        <f t="shared" ref="J1209:J1266" si="254">SUM(F1209,H1209)</f>
        <v>64</v>
      </c>
    </row>
    <row r="1210" spans="2:10">
      <c r="B1210" s="332"/>
      <c r="C1210" s="388" t="s">
        <v>3529</v>
      </c>
      <c r="D1210" s="385" t="s">
        <v>3530</v>
      </c>
      <c r="E1210" s="619">
        <v>27</v>
      </c>
      <c r="F1210" s="619">
        <v>27</v>
      </c>
      <c r="G1210" s="612">
        <v>38</v>
      </c>
      <c r="H1210" s="612">
        <v>38</v>
      </c>
      <c r="I1210" s="612">
        <f t="shared" si="253"/>
        <v>65</v>
      </c>
      <c r="J1210" s="612">
        <f t="shared" si="254"/>
        <v>65</v>
      </c>
    </row>
    <row r="1211" spans="2:10">
      <c r="B1211" s="332"/>
      <c r="C1211" s="388" t="s">
        <v>3531</v>
      </c>
      <c r="D1211" s="385" t="s">
        <v>3532</v>
      </c>
      <c r="E1211" s="619">
        <v>73</v>
      </c>
      <c r="F1211" s="619">
        <v>73</v>
      </c>
      <c r="G1211" s="612">
        <v>71</v>
      </c>
      <c r="H1211" s="612">
        <v>71</v>
      </c>
      <c r="I1211" s="612">
        <f t="shared" si="253"/>
        <v>144</v>
      </c>
      <c r="J1211" s="612">
        <f t="shared" si="254"/>
        <v>144</v>
      </c>
    </row>
    <row r="1212" spans="2:10">
      <c r="B1212" s="332"/>
      <c r="C1212" s="388" t="s">
        <v>3533</v>
      </c>
      <c r="D1212" s="385" t="s">
        <v>3534</v>
      </c>
      <c r="E1212" s="619">
        <v>73</v>
      </c>
      <c r="F1212" s="619">
        <v>73</v>
      </c>
      <c r="G1212" s="612">
        <v>70</v>
      </c>
      <c r="H1212" s="612">
        <v>70</v>
      </c>
      <c r="I1212" s="612">
        <f t="shared" si="253"/>
        <v>143</v>
      </c>
      <c r="J1212" s="612">
        <f t="shared" si="254"/>
        <v>143</v>
      </c>
    </row>
    <row r="1213" spans="2:10">
      <c r="B1213" s="332"/>
      <c r="C1213" s="388" t="s">
        <v>3535</v>
      </c>
      <c r="D1213" s="385" t="s">
        <v>3536</v>
      </c>
      <c r="E1213" s="619">
        <v>1</v>
      </c>
      <c r="F1213" s="619">
        <v>1</v>
      </c>
      <c r="G1213" s="612">
        <v>1</v>
      </c>
      <c r="H1213" s="612">
        <v>1</v>
      </c>
      <c r="I1213" s="612">
        <f t="shared" si="253"/>
        <v>2</v>
      </c>
      <c r="J1213" s="612">
        <f t="shared" si="254"/>
        <v>2</v>
      </c>
    </row>
    <row r="1214" spans="2:10">
      <c r="B1214" s="332"/>
      <c r="C1214" s="382" t="s">
        <v>3537</v>
      </c>
      <c r="D1214" s="383" t="s">
        <v>3538</v>
      </c>
      <c r="E1214" s="619">
        <v>6</v>
      </c>
      <c r="F1214" s="619">
        <v>6</v>
      </c>
      <c r="G1214" s="612">
        <v>27</v>
      </c>
      <c r="H1214" s="612">
        <v>27</v>
      </c>
      <c r="I1214" s="612">
        <f t="shared" si="253"/>
        <v>33</v>
      </c>
      <c r="J1214" s="612">
        <f t="shared" si="254"/>
        <v>33</v>
      </c>
    </row>
    <row r="1215" spans="2:10">
      <c r="B1215" s="332"/>
      <c r="C1215" s="382" t="s">
        <v>3539</v>
      </c>
      <c r="D1215" s="383" t="s">
        <v>3540</v>
      </c>
      <c r="E1215" s="619">
        <v>1</v>
      </c>
      <c r="F1215" s="619">
        <v>1</v>
      </c>
      <c r="G1215" s="612">
        <v>2</v>
      </c>
      <c r="H1215" s="612">
        <v>2</v>
      </c>
      <c r="I1215" s="612">
        <f t="shared" si="253"/>
        <v>3</v>
      </c>
      <c r="J1215" s="612">
        <f t="shared" si="254"/>
        <v>3</v>
      </c>
    </row>
    <row r="1216" spans="2:10">
      <c r="B1216" s="332"/>
      <c r="C1216" s="393" t="s">
        <v>3541</v>
      </c>
      <c r="D1216" s="394" t="s">
        <v>3542</v>
      </c>
      <c r="E1216" s="619">
        <v>20</v>
      </c>
      <c r="F1216" s="619">
        <v>20</v>
      </c>
      <c r="G1216" s="612">
        <v>3</v>
      </c>
      <c r="H1216" s="612">
        <v>3</v>
      </c>
      <c r="I1216" s="612">
        <f t="shared" si="253"/>
        <v>23</v>
      </c>
      <c r="J1216" s="612">
        <f t="shared" si="254"/>
        <v>23</v>
      </c>
    </row>
    <row r="1217" spans="2:10">
      <c r="B1217" s="332"/>
      <c r="C1217" s="382" t="s">
        <v>3543</v>
      </c>
      <c r="D1217" s="383" t="s">
        <v>3544</v>
      </c>
      <c r="E1217" s="619">
        <v>20</v>
      </c>
      <c r="F1217" s="619">
        <v>20</v>
      </c>
      <c r="G1217" s="612">
        <v>3</v>
      </c>
      <c r="H1217" s="612">
        <v>3</v>
      </c>
      <c r="I1217" s="612">
        <f t="shared" si="253"/>
        <v>23</v>
      </c>
      <c r="J1217" s="612">
        <f t="shared" si="254"/>
        <v>23</v>
      </c>
    </row>
    <row r="1218" spans="2:10">
      <c r="B1218" s="332"/>
      <c r="C1218" s="388" t="s">
        <v>3085</v>
      </c>
      <c r="D1218" s="385" t="s">
        <v>3086</v>
      </c>
      <c r="E1218" s="619">
        <v>0</v>
      </c>
      <c r="F1218" s="619">
        <v>0</v>
      </c>
      <c r="G1218" s="612">
        <v>3</v>
      </c>
      <c r="H1218" s="612">
        <v>3</v>
      </c>
      <c r="I1218" s="612">
        <f t="shared" si="253"/>
        <v>3</v>
      </c>
      <c r="J1218" s="612">
        <f t="shared" si="254"/>
        <v>3</v>
      </c>
    </row>
    <row r="1219" spans="2:10">
      <c r="B1219" s="332"/>
      <c r="C1219" s="393" t="s">
        <v>3094</v>
      </c>
      <c r="D1219" s="394" t="s">
        <v>3095</v>
      </c>
      <c r="E1219" s="619">
        <v>2</v>
      </c>
      <c r="F1219" s="619">
        <v>2</v>
      </c>
      <c r="G1219" s="612">
        <v>2184</v>
      </c>
      <c r="H1219" s="612">
        <v>2184</v>
      </c>
      <c r="I1219" s="612">
        <f t="shared" si="253"/>
        <v>2186</v>
      </c>
      <c r="J1219" s="612">
        <f t="shared" si="254"/>
        <v>2186</v>
      </c>
    </row>
    <row r="1220" spans="2:10">
      <c r="B1220" s="332"/>
      <c r="C1220" s="393" t="s">
        <v>3096</v>
      </c>
      <c r="D1220" s="394" t="s">
        <v>3097</v>
      </c>
      <c r="E1220" s="619">
        <v>0</v>
      </c>
      <c r="F1220" s="619">
        <v>0</v>
      </c>
      <c r="G1220" s="612">
        <v>3</v>
      </c>
      <c r="H1220" s="612">
        <v>3</v>
      </c>
      <c r="I1220" s="612">
        <f t="shared" si="253"/>
        <v>3</v>
      </c>
      <c r="J1220" s="612">
        <f t="shared" si="254"/>
        <v>3</v>
      </c>
    </row>
    <row r="1221" spans="2:10">
      <c r="B1221" s="332"/>
      <c r="C1221" s="393" t="s">
        <v>3099</v>
      </c>
      <c r="D1221" s="394" t="s">
        <v>3100</v>
      </c>
      <c r="E1221" s="619">
        <v>0</v>
      </c>
      <c r="F1221" s="619">
        <v>0</v>
      </c>
      <c r="G1221" s="612">
        <v>251</v>
      </c>
      <c r="H1221" s="612">
        <v>251</v>
      </c>
      <c r="I1221" s="612">
        <f t="shared" si="253"/>
        <v>251</v>
      </c>
      <c r="J1221" s="612">
        <f t="shared" si="254"/>
        <v>251</v>
      </c>
    </row>
    <row r="1222" spans="2:10">
      <c r="B1222" s="332"/>
      <c r="C1222" s="393" t="s">
        <v>3101</v>
      </c>
      <c r="D1222" s="394" t="s">
        <v>3102</v>
      </c>
      <c r="E1222" s="619">
        <v>0</v>
      </c>
      <c r="F1222" s="619">
        <v>0</v>
      </c>
      <c r="G1222" s="612">
        <v>95</v>
      </c>
      <c r="H1222" s="612">
        <v>95</v>
      </c>
      <c r="I1222" s="612">
        <f t="shared" si="253"/>
        <v>95</v>
      </c>
      <c r="J1222" s="612">
        <f t="shared" si="254"/>
        <v>95</v>
      </c>
    </row>
    <row r="1223" spans="2:10">
      <c r="B1223" s="332"/>
      <c r="C1223" s="393" t="s">
        <v>3547</v>
      </c>
      <c r="D1223" s="394" t="s">
        <v>3548</v>
      </c>
      <c r="E1223" s="619">
        <v>6</v>
      </c>
      <c r="F1223" s="619">
        <v>6</v>
      </c>
      <c r="G1223" s="612">
        <v>54</v>
      </c>
      <c r="H1223" s="612">
        <v>54</v>
      </c>
      <c r="I1223" s="612">
        <f t="shared" si="253"/>
        <v>60</v>
      </c>
      <c r="J1223" s="612">
        <f t="shared" si="254"/>
        <v>60</v>
      </c>
    </row>
    <row r="1224" spans="2:10">
      <c r="B1224" s="332"/>
      <c r="C1224" s="388" t="s">
        <v>3115</v>
      </c>
      <c r="D1224" s="385" t="s">
        <v>3116</v>
      </c>
      <c r="E1224" s="619">
        <v>492</v>
      </c>
      <c r="F1224" s="619">
        <v>492</v>
      </c>
      <c r="G1224" s="612">
        <v>596</v>
      </c>
      <c r="H1224" s="612">
        <v>596</v>
      </c>
      <c r="I1224" s="612">
        <f t="shared" si="253"/>
        <v>1088</v>
      </c>
      <c r="J1224" s="612">
        <f t="shared" si="254"/>
        <v>1088</v>
      </c>
    </row>
    <row r="1225" spans="2:10">
      <c r="B1225" s="332"/>
      <c r="C1225" s="949" t="s">
        <v>6626</v>
      </c>
      <c r="D1225" s="394" t="s">
        <v>3081</v>
      </c>
      <c r="E1225" s="619">
        <v>0</v>
      </c>
      <c r="F1225" s="619">
        <v>0</v>
      </c>
      <c r="G1225" s="612">
        <v>3090</v>
      </c>
      <c r="H1225" s="612">
        <v>3090</v>
      </c>
      <c r="I1225" s="612">
        <f t="shared" si="253"/>
        <v>3090</v>
      </c>
      <c r="J1225" s="612">
        <f t="shared" si="254"/>
        <v>3090</v>
      </c>
    </row>
    <row r="1226" spans="2:10">
      <c r="B1226" s="332"/>
      <c r="C1226" s="393" t="s">
        <v>3120</v>
      </c>
      <c r="D1226" s="394" t="s">
        <v>3121</v>
      </c>
      <c r="E1226" s="619">
        <v>10</v>
      </c>
      <c r="F1226" s="619">
        <v>10</v>
      </c>
      <c r="G1226" s="612">
        <v>0</v>
      </c>
      <c r="H1226" s="612">
        <v>0</v>
      </c>
      <c r="I1226" s="612">
        <f t="shared" si="253"/>
        <v>10</v>
      </c>
      <c r="J1226" s="612">
        <f t="shared" si="254"/>
        <v>10</v>
      </c>
    </row>
    <row r="1227" spans="2:10">
      <c r="B1227" s="332"/>
      <c r="C1227" s="395" t="s">
        <v>3126</v>
      </c>
      <c r="D1227" s="396" t="s">
        <v>3127</v>
      </c>
      <c r="E1227" s="619">
        <v>11614</v>
      </c>
      <c r="F1227" s="619">
        <v>11614</v>
      </c>
      <c r="G1227" s="612">
        <v>1302</v>
      </c>
      <c r="H1227" s="612">
        <v>1302</v>
      </c>
      <c r="I1227" s="612">
        <f t="shared" si="253"/>
        <v>12916</v>
      </c>
      <c r="J1227" s="612">
        <f t="shared" si="254"/>
        <v>12916</v>
      </c>
    </row>
    <row r="1228" spans="2:10">
      <c r="B1228" s="332"/>
      <c r="C1228" s="382" t="s">
        <v>3551</v>
      </c>
      <c r="D1228" s="383" t="s">
        <v>3552</v>
      </c>
      <c r="E1228" s="619">
        <v>2</v>
      </c>
      <c r="F1228" s="619">
        <v>2</v>
      </c>
      <c r="G1228" s="612">
        <v>9</v>
      </c>
      <c r="H1228" s="612">
        <v>9</v>
      </c>
      <c r="I1228" s="612">
        <f t="shared" si="253"/>
        <v>11</v>
      </c>
      <c r="J1228" s="612">
        <f t="shared" si="254"/>
        <v>11</v>
      </c>
    </row>
    <row r="1229" spans="2:10">
      <c r="B1229" s="332"/>
      <c r="C1229" s="388" t="s">
        <v>3450</v>
      </c>
      <c r="D1229" s="385" t="s">
        <v>3451</v>
      </c>
      <c r="E1229" s="619">
        <v>0</v>
      </c>
      <c r="F1229" s="619">
        <v>0</v>
      </c>
      <c r="G1229" s="612">
        <v>53</v>
      </c>
      <c r="H1229" s="612">
        <v>53</v>
      </c>
      <c r="I1229" s="612">
        <f t="shared" si="253"/>
        <v>53</v>
      </c>
      <c r="J1229" s="612">
        <f t="shared" si="254"/>
        <v>53</v>
      </c>
    </row>
    <row r="1230" spans="2:10">
      <c r="B1230" s="332"/>
      <c r="C1230" s="393" t="s">
        <v>3128</v>
      </c>
      <c r="D1230" s="394" t="s">
        <v>3129</v>
      </c>
      <c r="E1230" s="619">
        <v>3</v>
      </c>
      <c r="F1230" s="619">
        <v>3</v>
      </c>
      <c r="G1230" s="612">
        <v>36</v>
      </c>
      <c r="H1230" s="612">
        <v>36</v>
      </c>
      <c r="I1230" s="612">
        <f t="shared" si="253"/>
        <v>39</v>
      </c>
      <c r="J1230" s="612">
        <f t="shared" si="254"/>
        <v>39</v>
      </c>
    </row>
    <row r="1231" spans="2:10">
      <c r="B1231" s="332"/>
      <c r="C1231" s="416" t="s">
        <v>3134</v>
      </c>
      <c r="D1231" s="417" t="s">
        <v>3135</v>
      </c>
      <c r="E1231" s="619">
        <v>0</v>
      </c>
      <c r="F1231" s="619">
        <v>0</v>
      </c>
      <c r="G1231" s="612">
        <v>25</v>
      </c>
      <c r="H1231" s="612">
        <v>25</v>
      </c>
      <c r="I1231" s="612">
        <f t="shared" si="253"/>
        <v>25</v>
      </c>
      <c r="J1231" s="612">
        <f t="shared" si="254"/>
        <v>25</v>
      </c>
    </row>
    <row r="1232" spans="2:10">
      <c r="B1232" s="332"/>
      <c r="C1232" s="393" t="s">
        <v>3331</v>
      </c>
      <c r="D1232" s="394" t="s">
        <v>3332</v>
      </c>
      <c r="E1232" s="619">
        <v>0</v>
      </c>
      <c r="F1232" s="619">
        <v>0</v>
      </c>
      <c r="G1232" s="612">
        <v>5</v>
      </c>
      <c r="H1232" s="612">
        <v>5</v>
      </c>
      <c r="I1232" s="612">
        <f t="shared" si="253"/>
        <v>5</v>
      </c>
      <c r="J1232" s="612">
        <f t="shared" si="254"/>
        <v>5</v>
      </c>
    </row>
    <row r="1233" spans="2:10">
      <c r="B1233" s="332"/>
      <c r="C1233" s="382" t="s">
        <v>3555</v>
      </c>
      <c r="D1233" s="383" t="s">
        <v>3556</v>
      </c>
      <c r="E1233" s="619">
        <v>11614</v>
      </c>
      <c r="F1233" s="619">
        <v>11614</v>
      </c>
      <c r="G1233" s="612">
        <v>1302</v>
      </c>
      <c r="H1233" s="612">
        <v>1302</v>
      </c>
      <c r="I1233" s="612">
        <f t="shared" si="253"/>
        <v>12916</v>
      </c>
      <c r="J1233" s="612">
        <f t="shared" si="254"/>
        <v>12916</v>
      </c>
    </row>
    <row r="1234" spans="2:10">
      <c r="B1234" s="332"/>
      <c r="C1234" s="382" t="s">
        <v>3557</v>
      </c>
      <c r="D1234" s="383" t="s">
        <v>3558</v>
      </c>
      <c r="E1234" s="619">
        <v>11614</v>
      </c>
      <c r="F1234" s="619">
        <v>11614</v>
      </c>
      <c r="G1234" s="612">
        <v>1302</v>
      </c>
      <c r="H1234" s="612">
        <v>1302</v>
      </c>
      <c r="I1234" s="612">
        <f t="shared" si="253"/>
        <v>12916</v>
      </c>
      <c r="J1234" s="612">
        <f t="shared" si="254"/>
        <v>12916</v>
      </c>
    </row>
    <row r="1235" spans="2:10">
      <c r="B1235" s="332"/>
      <c r="C1235" s="382" t="s">
        <v>3559</v>
      </c>
      <c r="D1235" s="383" t="s">
        <v>3560</v>
      </c>
      <c r="E1235" s="619">
        <v>11614</v>
      </c>
      <c r="F1235" s="619">
        <v>11614</v>
      </c>
      <c r="G1235" s="612">
        <v>1302</v>
      </c>
      <c r="H1235" s="612">
        <v>1302</v>
      </c>
      <c r="I1235" s="612">
        <f t="shared" si="253"/>
        <v>12916</v>
      </c>
      <c r="J1235" s="612">
        <f t="shared" si="254"/>
        <v>12916</v>
      </c>
    </row>
    <row r="1236" spans="2:10">
      <c r="B1236" s="332"/>
      <c r="C1236" s="382" t="s">
        <v>3561</v>
      </c>
      <c r="D1236" s="383" t="s">
        <v>3562</v>
      </c>
      <c r="E1236" s="619">
        <v>11614</v>
      </c>
      <c r="F1236" s="619">
        <v>11614</v>
      </c>
      <c r="G1236" s="612">
        <v>1302</v>
      </c>
      <c r="H1236" s="612">
        <v>1302</v>
      </c>
      <c r="I1236" s="612">
        <f t="shared" si="253"/>
        <v>12916</v>
      </c>
      <c r="J1236" s="612">
        <f t="shared" si="254"/>
        <v>12916</v>
      </c>
    </row>
    <row r="1237" spans="2:10">
      <c r="B1237" s="332"/>
      <c r="C1237" s="393" t="s">
        <v>3138</v>
      </c>
      <c r="D1237" s="394" t="s">
        <v>3139</v>
      </c>
      <c r="E1237" s="619">
        <v>11614</v>
      </c>
      <c r="F1237" s="619">
        <v>11614</v>
      </c>
      <c r="G1237" s="612">
        <v>1302</v>
      </c>
      <c r="H1237" s="612">
        <v>1302</v>
      </c>
      <c r="I1237" s="612">
        <f t="shared" si="253"/>
        <v>12916</v>
      </c>
      <c r="J1237" s="612">
        <f t="shared" si="254"/>
        <v>12916</v>
      </c>
    </row>
    <row r="1238" spans="2:10">
      <c r="B1238" s="332"/>
      <c r="C1238" s="393" t="s">
        <v>3140</v>
      </c>
      <c r="D1238" s="394" t="s">
        <v>3141</v>
      </c>
      <c r="E1238" s="619">
        <v>11614</v>
      </c>
      <c r="F1238" s="619">
        <v>11614</v>
      </c>
      <c r="G1238" s="612">
        <v>1302</v>
      </c>
      <c r="H1238" s="612">
        <v>1302</v>
      </c>
      <c r="I1238" s="612">
        <f t="shared" si="253"/>
        <v>12916</v>
      </c>
      <c r="J1238" s="612">
        <f t="shared" si="254"/>
        <v>12916</v>
      </c>
    </row>
    <row r="1239" spans="2:10">
      <c r="B1239" s="332"/>
      <c r="C1239" s="393" t="s">
        <v>3337</v>
      </c>
      <c r="D1239" s="394" t="s">
        <v>3338</v>
      </c>
      <c r="E1239" s="619">
        <v>11614</v>
      </c>
      <c r="F1239" s="619">
        <v>11614</v>
      </c>
      <c r="G1239" s="612">
        <v>1302</v>
      </c>
      <c r="H1239" s="612">
        <v>1302</v>
      </c>
      <c r="I1239" s="612">
        <f t="shared" si="253"/>
        <v>12916</v>
      </c>
      <c r="J1239" s="612">
        <f t="shared" si="254"/>
        <v>12916</v>
      </c>
    </row>
    <row r="1240" spans="2:10">
      <c r="B1240" s="332"/>
      <c r="C1240" s="961" t="s">
        <v>3563</v>
      </c>
      <c r="D1240" s="418" t="s">
        <v>3564</v>
      </c>
      <c r="E1240" s="619">
        <v>11614</v>
      </c>
      <c r="F1240" s="619">
        <v>11614</v>
      </c>
      <c r="G1240" s="612">
        <v>1302</v>
      </c>
      <c r="H1240" s="612">
        <v>1302</v>
      </c>
      <c r="I1240" s="612">
        <f t="shared" si="253"/>
        <v>12916</v>
      </c>
      <c r="J1240" s="612">
        <f t="shared" si="254"/>
        <v>12916</v>
      </c>
    </row>
    <row r="1241" spans="2:10">
      <c r="B1241" s="332"/>
      <c r="C1241" s="393" t="s">
        <v>3212</v>
      </c>
      <c r="D1241" s="394" t="s">
        <v>3213</v>
      </c>
      <c r="E1241" s="619">
        <v>11614</v>
      </c>
      <c r="F1241" s="619">
        <v>11614</v>
      </c>
      <c r="G1241" s="612">
        <v>1302</v>
      </c>
      <c r="H1241" s="612">
        <v>1302</v>
      </c>
      <c r="I1241" s="612">
        <f t="shared" si="253"/>
        <v>12916</v>
      </c>
      <c r="J1241" s="612">
        <f t="shared" si="254"/>
        <v>12916</v>
      </c>
    </row>
    <row r="1242" spans="2:10">
      <c r="B1242" s="332"/>
      <c r="C1242" s="382" t="s">
        <v>3565</v>
      </c>
      <c r="D1242" s="383" t="s">
        <v>3566</v>
      </c>
      <c r="E1242" s="619">
        <v>6</v>
      </c>
      <c r="F1242" s="619">
        <v>6</v>
      </c>
      <c r="G1242" s="612">
        <v>30</v>
      </c>
      <c r="H1242" s="612">
        <v>30</v>
      </c>
      <c r="I1242" s="612">
        <f t="shared" si="253"/>
        <v>36</v>
      </c>
      <c r="J1242" s="612">
        <f t="shared" si="254"/>
        <v>36</v>
      </c>
    </row>
    <row r="1243" spans="2:10">
      <c r="B1243" s="332"/>
      <c r="C1243" s="388" t="s">
        <v>3146</v>
      </c>
      <c r="D1243" s="385" t="s">
        <v>3689</v>
      </c>
      <c r="E1243" s="619">
        <v>0</v>
      </c>
      <c r="F1243" s="619">
        <v>0</v>
      </c>
      <c r="G1243" s="612">
        <v>136</v>
      </c>
      <c r="H1243" s="612">
        <v>136</v>
      </c>
      <c r="I1243" s="612">
        <f t="shared" si="253"/>
        <v>136</v>
      </c>
      <c r="J1243" s="612">
        <f t="shared" si="254"/>
        <v>136</v>
      </c>
    </row>
    <row r="1244" spans="2:10">
      <c r="B1244" s="332"/>
      <c r="C1244" s="954" t="s">
        <v>3567</v>
      </c>
      <c r="D1244" s="409" t="s">
        <v>3568</v>
      </c>
      <c r="E1244" s="619">
        <v>0</v>
      </c>
      <c r="F1244" s="619">
        <v>0</v>
      </c>
      <c r="G1244" s="612">
        <v>3064</v>
      </c>
      <c r="H1244" s="612">
        <v>3064</v>
      </c>
      <c r="I1244" s="612">
        <f t="shared" si="253"/>
        <v>3064</v>
      </c>
      <c r="J1244" s="612">
        <f t="shared" si="254"/>
        <v>3064</v>
      </c>
    </row>
    <row r="1245" spans="2:10">
      <c r="B1245" s="332"/>
      <c r="C1245" s="954" t="s">
        <v>3569</v>
      </c>
      <c r="D1245" s="409" t="s">
        <v>3570</v>
      </c>
      <c r="E1245" s="619">
        <v>0</v>
      </c>
      <c r="F1245" s="619">
        <v>0</v>
      </c>
      <c r="G1245" s="612">
        <v>3075</v>
      </c>
      <c r="H1245" s="612">
        <v>3075</v>
      </c>
      <c r="I1245" s="612">
        <f t="shared" si="253"/>
        <v>3075</v>
      </c>
      <c r="J1245" s="612">
        <f t="shared" si="254"/>
        <v>3075</v>
      </c>
    </row>
    <row r="1246" spans="2:10">
      <c r="B1246" s="332"/>
      <c r="C1246" s="954" t="s">
        <v>3571</v>
      </c>
      <c r="D1246" s="409" t="s">
        <v>3572</v>
      </c>
      <c r="E1246" s="619">
        <v>0</v>
      </c>
      <c r="F1246" s="619">
        <v>0</v>
      </c>
      <c r="G1246" s="612">
        <v>3051</v>
      </c>
      <c r="H1246" s="612">
        <v>3051</v>
      </c>
      <c r="I1246" s="612">
        <f t="shared" si="253"/>
        <v>3051</v>
      </c>
      <c r="J1246" s="612">
        <f t="shared" si="254"/>
        <v>3051</v>
      </c>
    </row>
    <row r="1247" spans="2:10">
      <c r="B1247" s="332"/>
      <c r="C1247" s="388" t="s">
        <v>3149</v>
      </c>
      <c r="D1247" s="385" t="s">
        <v>3150</v>
      </c>
      <c r="E1247" s="619">
        <v>0</v>
      </c>
      <c r="F1247" s="619">
        <v>0</v>
      </c>
      <c r="G1247" s="612">
        <v>14</v>
      </c>
      <c r="H1247" s="612">
        <v>14</v>
      </c>
      <c r="I1247" s="612">
        <f t="shared" si="253"/>
        <v>14</v>
      </c>
      <c r="J1247" s="612">
        <f t="shared" si="254"/>
        <v>14</v>
      </c>
    </row>
    <row r="1248" spans="2:10">
      <c r="B1248" s="332"/>
      <c r="C1248" s="393" t="s">
        <v>3219</v>
      </c>
      <c r="D1248" s="394" t="s">
        <v>3220</v>
      </c>
      <c r="E1248" s="619">
        <v>14</v>
      </c>
      <c r="F1248" s="619">
        <v>14</v>
      </c>
      <c r="G1248" s="612">
        <v>188</v>
      </c>
      <c r="H1248" s="612">
        <v>188</v>
      </c>
      <c r="I1248" s="612">
        <f t="shared" si="253"/>
        <v>202</v>
      </c>
      <c r="J1248" s="612">
        <f t="shared" si="254"/>
        <v>202</v>
      </c>
    </row>
    <row r="1249" spans="2:10">
      <c r="B1249" s="332"/>
      <c r="C1249" s="393" t="s">
        <v>3573</v>
      </c>
      <c r="D1249" s="394" t="s">
        <v>3574</v>
      </c>
      <c r="E1249" s="619">
        <v>2</v>
      </c>
      <c r="F1249" s="619">
        <v>2</v>
      </c>
      <c r="G1249" s="612">
        <v>1258</v>
      </c>
      <c r="H1249" s="612">
        <v>1258</v>
      </c>
      <c r="I1249" s="612">
        <f t="shared" si="253"/>
        <v>1260</v>
      </c>
      <c r="J1249" s="612">
        <f t="shared" si="254"/>
        <v>1260</v>
      </c>
    </row>
    <row r="1250" spans="2:10">
      <c r="B1250" s="332"/>
      <c r="C1250" s="393" t="s">
        <v>3151</v>
      </c>
      <c r="D1250" s="394" t="s">
        <v>3221</v>
      </c>
      <c r="E1250" s="619">
        <v>191</v>
      </c>
      <c r="F1250" s="619">
        <v>191</v>
      </c>
      <c r="G1250" s="612">
        <v>730</v>
      </c>
      <c r="H1250" s="612">
        <v>730</v>
      </c>
      <c r="I1250" s="612">
        <f t="shared" si="253"/>
        <v>921</v>
      </c>
      <c r="J1250" s="612">
        <f t="shared" si="254"/>
        <v>921</v>
      </c>
    </row>
    <row r="1251" spans="2:10">
      <c r="B1251" s="332"/>
      <c r="C1251" s="393" t="s">
        <v>3152</v>
      </c>
      <c r="D1251" s="394" t="s">
        <v>3153</v>
      </c>
      <c r="E1251" s="619">
        <v>0</v>
      </c>
      <c r="F1251" s="619">
        <v>0</v>
      </c>
      <c r="G1251" s="612">
        <v>2</v>
      </c>
      <c r="H1251" s="612">
        <v>2</v>
      </c>
      <c r="I1251" s="612">
        <f t="shared" si="253"/>
        <v>2</v>
      </c>
      <c r="J1251" s="612">
        <f t="shared" si="254"/>
        <v>2</v>
      </c>
    </row>
    <row r="1252" spans="2:10">
      <c r="B1252" s="332"/>
      <c r="C1252" s="393" t="s">
        <v>3156</v>
      </c>
      <c r="D1252" s="394" t="s">
        <v>3157</v>
      </c>
      <c r="E1252" s="619">
        <v>0</v>
      </c>
      <c r="F1252" s="619">
        <v>0</v>
      </c>
      <c r="G1252" s="612">
        <v>1884</v>
      </c>
      <c r="H1252" s="612">
        <v>1884</v>
      </c>
      <c r="I1252" s="612">
        <f t="shared" si="253"/>
        <v>1884</v>
      </c>
      <c r="J1252" s="612">
        <f t="shared" si="254"/>
        <v>1884</v>
      </c>
    </row>
    <row r="1253" spans="2:10">
      <c r="B1253" s="332"/>
      <c r="C1253" s="393" t="s">
        <v>3158</v>
      </c>
      <c r="D1253" s="394" t="s">
        <v>3159</v>
      </c>
      <c r="E1253" s="619">
        <v>14</v>
      </c>
      <c r="F1253" s="619">
        <v>14</v>
      </c>
      <c r="G1253" s="612">
        <v>642</v>
      </c>
      <c r="H1253" s="612">
        <v>642</v>
      </c>
      <c r="I1253" s="612">
        <f t="shared" si="253"/>
        <v>656</v>
      </c>
      <c r="J1253" s="612">
        <f t="shared" si="254"/>
        <v>656</v>
      </c>
    </row>
    <row r="1254" spans="2:10">
      <c r="B1254" s="332"/>
      <c r="C1254" s="393" t="s">
        <v>3160</v>
      </c>
      <c r="D1254" s="394" t="s">
        <v>3161</v>
      </c>
      <c r="E1254" s="619">
        <v>0</v>
      </c>
      <c r="F1254" s="619">
        <v>0</v>
      </c>
      <c r="G1254" s="612">
        <v>6</v>
      </c>
      <c r="H1254" s="612">
        <v>6</v>
      </c>
      <c r="I1254" s="612">
        <f t="shared" si="253"/>
        <v>6</v>
      </c>
      <c r="J1254" s="612">
        <f t="shared" si="254"/>
        <v>6</v>
      </c>
    </row>
    <row r="1255" spans="2:10">
      <c r="B1255" s="332"/>
      <c r="C1255" s="393" t="s">
        <v>3162</v>
      </c>
      <c r="D1255" s="394" t="s">
        <v>3163</v>
      </c>
      <c r="E1255" s="619">
        <v>1</v>
      </c>
      <c r="F1255" s="619">
        <v>1</v>
      </c>
      <c r="G1255" s="612">
        <v>1935</v>
      </c>
      <c r="H1255" s="612">
        <v>1935</v>
      </c>
      <c r="I1255" s="612">
        <f t="shared" si="253"/>
        <v>1936</v>
      </c>
      <c r="J1255" s="612">
        <f t="shared" si="254"/>
        <v>1936</v>
      </c>
    </row>
    <row r="1256" spans="2:10">
      <c r="B1256" s="332"/>
      <c r="C1256" s="393" t="s">
        <v>3164</v>
      </c>
      <c r="D1256" s="394" t="s">
        <v>3165</v>
      </c>
      <c r="E1256" s="619">
        <v>5</v>
      </c>
      <c r="F1256" s="619">
        <v>5</v>
      </c>
      <c r="G1256" s="612">
        <v>1800</v>
      </c>
      <c r="H1256" s="612">
        <v>1800</v>
      </c>
      <c r="I1256" s="612">
        <f t="shared" si="253"/>
        <v>1805</v>
      </c>
      <c r="J1256" s="612">
        <f t="shared" si="254"/>
        <v>1805</v>
      </c>
    </row>
    <row r="1257" spans="2:10">
      <c r="B1257" s="332"/>
      <c r="C1257" s="393" t="s">
        <v>3166</v>
      </c>
      <c r="D1257" s="394" t="s">
        <v>3167</v>
      </c>
      <c r="E1257" s="619">
        <v>86</v>
      </c>
      <c r="F1257" s="619">
        <v>86</v>
      </c>
      <c r="G1257" s="612">
        <v>6540</v>
      </c>
      <c r="H1257" s="612">
        <v>6540</v>
      </c>
      <c r="I1257" s="612">
        <f t="shared" si="253"/>
        <v>6626</v>
      </c>
      <c r="J1257" s="612">
        <f t="shared" si="254"/>
        <v>6626</v>
      </c>
    </row>
    <row r="1258" spans="2:10">
      <c r="B1258" s="332"/>
      <c r="C1258" s="393" t="s">
        <v>3168</v>
      </c>
      <c r="D1258" s="394" t="s">
        <v>3169</v>
      </c>
      <c r="E1258" s="619">
        <v>0</v>
      </c>
      <c r="F1258" s="619">
        <v>0</v>
      </c>
      <c r="G1258" s="612">
        <v>1983</v>
      </c>
      <c r="H1258" s="612">
        <v>1983</v>
      </c>
      <c r="I1258" s="612">
        <f t="shared" si="253"/>
        <v>1983</v>
      </c>
      <c r="J1258" s="612">
        <f t="shared" si="254"/>
        <v>1983</v>
      </c>
    </row>
    <row r="1259" spans="2:10">
      <c r="B1259" s="332"/>
      <c r="C1259" s="416" t="s">
        <v>3499</v>
      </c>
      <c r="D1259" s="417" t="s">
        <v>3500</v>
      </c>
      <c r="E1259" s="619">
        <v>1</v>
      </c>
      <c r="F1259" s="619">
        <v>1</v>
      </c>
      <c r="G1259" s="612">
        <v>0</v>
      </c>
      <c r="H1259" s="612">
        <v>0</v>
      </c>
      <c r="I1259" s="612">
        <f t="shared" si="253"/>
        <v>1</v>
      </c>
      <c r="J1259" s="612">
        <f t="shared" si="254"/>
        <v>1</v>
      </c>
    </row>
    <row r="1260" spans="2:10">
      <c r="B1260" s="332"/>
      <c r="C1260" s="393" t="s">
        <v>3170</v>
      </c>
      <c r="D1260" s="394" t="s">
        <v>3171</v>
      </c>
      <c r="E1260" s="619">
        <v>0</v>
      </c>
      <c r="F1260" s="619">
        <v>0</v>
      </c>
      <c r="G1260" s="612">
        <v>756</v>
      </c>
      <c r="H1260" s="612">
        <v>756</v>
      </c>
      <c r="I1260" s="612">
        <f t="shared" si="253"/>
        <v>756</v>
      </c>
      <c r="J1260" s="612">
        <f t="shared" si="254"/>
        <v>756</v>
      </c>
    </row>
    <row r="1261" spans="2:10">
      <c r="B1261" s="332"/>
      <c r="C1261" s="388" t="s">
        <v>3172</v>
      </c>
      <c r="D1261" s="385" t="s">
        <v>3173</v>
      </c>
      <c r="E1261" s="619">
        <v>2613</v>
      </c>
      <c r="F1261" s="619">
        <v>2613</v>
      </c>
      <c r="G1261" s="612">
        <v>18</v>
      </c>
      <c r="H1261" s="612">
        <v>18</v>
      </c>
      <c r="I1261" s="612">
        <f t="shared" si="253"/>
        <v>2631</v>
      </c>
      <c r="J1261" s="612">
        <f t="shared" si="254"/>
        <v>2631</v>
      </c>
    </row>
    <row r="1262" spans="2:10">
      <c r="B1262" s="332"/>
      <c r="C1262" s="393" t="s">
        <v>3341</v>
      </c>
      <c r="D1262" s="394" t="s">
        <v>3342</v>
      </c>
      <c r="E1262" s="619">
        <v>0</v>
      </c>
      <c r="F1262" s="619">
        <v>0</v>
      </c>
      <c r="G1262" s="612">
        <v>52</v>
      </c>
      <c r="H1262" s="612">
        <v>52</v>
      </c>
      <c r="I1262" s="612">
        <f t="shared" si="253"/>
        <v>52</v>
      </c>
      <c r="J1262" s="612">
        <f t="shared" si="254"/>
        <v>52</v>
      </c>
    </row>
    <row r="1263" spans="2:10">
      <c r="B1263" s="332"/>
      <c r="C1263" s="393" t="s">
        <v>3176</v>
      </c>
      <c r="D1263" s="394" t="s">
        <v>3177</v>
      </c>
      <c r="E1263" s="619">
        <v>0</v>
      </c>
      <c r="F1263" s="619">
        <v>0</v>
      </c>
      <c r="G1263" s="612">
        <v>961</v>
      </c>
      <c r="H1263" s="612">
        <v>961</v>
      </c>
      <c r="I1263" s="612">
        <f t="shared" si="253"/>
        <v>961</v>
      </c>
      <c r="J1263" s="612">
        <f t="shared" si="254"/>
        <v>961</v>
      </c>
    </row>
    <row r="1264" spans="2:10">
      <c r="B1264" s="332"/>
      <c r="C1264" s="388" t="s">
        <v>3226</v>
      </c>
      <c r="D1264" s="385" t="s">
        <v>3227</v>
      </c>
      <c r="E1264" s="619">
        <v>0</v>
      </c>
      <c r="F1264" s="619">
        <v>0</v>
      </c>
      <c r="G1264" s="612">
        <v>112</v>
      </c>
      <c r="H1264" s="612">
        <v>112</v>
      </c>
      <c r="I1264" s="612">
        <f t="shared" si="253"/>
        <v>112</v>
      </c>
      <c r="J1264" s="612">
        <f t="shared" si="254"/>
        <v>112</v>
      </c>
    </row>
    <row r="1265" spans="2:10">
      <c r="B1265" s="332"/>
      <c r="C1265" s="393" t="s">
        <v>3489</v>
      </c>
      <c r="D1265" s="394" t="s">
        <v>3490</v>
      </c>
      <c r="E1265" s="619">
        <v>0</v>
      </c>
      <c r="F1265" s="619">
        <v>0</v>
      </c>
      <c r="G1265" s="612">
        <v>530</v>
      </c>
      <c r="H1265" s="612">
        <v>530</v>
      </c>
      <c r="I1265" s="612">
        <f t="shared" si="253"/>
        <v>530</v>
      </c>
      <c r="J1265" s="612">
        <f t="shared" si="254"/>
        <v>530</v>
      </c>
    </row>
    <row r="1266" spans="2:10">
      <c r="B1266" s="332"/>
      <c r="C1266" s="416" t="s">
        <v>3491</v>
      </c>
      <c r="D1266" s="417" t="s">
        <v>3492</v>
      </c>
      <c r="E1266" s="619">
        <v>0</v>
      </c>
      <c r="F1266" s="619">
        <v>0</v>
      </c>
      <c r="G1266" s="612">
        <v>373</v>
      </c>
      <c r="H1266" s="612">
        <v>373</v>
      </c>
      <c r="I1266" s="612">
        <f t="shared" si="253"/>
        <v>373</v>
      </c>
      <c r="J1266" s="612">
        <f t="shared" si="254"/>
        <v>373</v>
      </c>
    </row>
    <row r="1267" spans="2:10">
      <c r="B1267" s="332"/>
      <c r="C1267" s="393" t="s">
        <v>3493</v>
      </c>
      <c r="D1267" s="394" t="s">
        <v>3494</v>
      </c>
      <c r="E1267" s="619">
        <v>0</v>
      </c>
      <c r="F1267" s="619">
        <v>0</v>
      </c>
      <c r="G1267" s="612">
        <v>721</v>
      </c>
      <c r="H1267" s="612">
        <v>721</v>
      </c>
      <c r="I1267" s="612">
        <f t="shared" ref="I1267:I1325" si="255">SUM(E1267,G1267)</f>
        <v>721</v>
      </c>
      <c r="J1267" s="612">
        <f t="shared" ref="J1267:J1325" si="256">SUM(F1267,H1267)</f>
        <v>721</v>
      </c>
    </row>
    <row r="1268" spans="2:10">
      <c r="B1268" s="332"/>
      <c r="C1268" s="393" t="s">
        <v>3178</v>
      </c>
      <c r="D1268" s="394" t="s">
        <v>3179</v>
      </c>
      <c r="E1268" s="619">
        <v>26</v>
      </c>
      <c r="F1268" s="619">
        <v>26</v>
      </c>
      <c r="G1268" s="612">
        <v>6425</v>
      </c>
      <c r="H1268" s="612">
        <v>6425</v>
      </c>
      <c r="I1268" s="612">
        <f t="shared" si="255"/>
        <v>6451</v>
      </c>
      <c r="J1268" s="612">
        <f t="shared" si="256"/>
        <v>6451</v>
      </c>
    </row>
    <row r="1269" spans="2:10">
      <c r="B1269" s="332"/>
      <c r="C1269" s="388" t="s">
        <v>3180</v>
      </c>
      <c r="D1269" s="385" t="s">
        <v>3181</v>
      </c>
      <c r="E1269" s="619">
        <v>0</v>
      </c>
      <c r="F1269" s="619">
        <v>0</v>
      </c>
      <c r="G1269" s="612">
        <v>4</v>
      </c>
      <c r="H1269" s="612">
        <v>4</v>
      </c>
      <c r="I1269" s="612">
        <f t="shared" si="255"/>
        <v>4</v>
      </c>
      <c r="J1269" s="612">
        <f t="shared" si="256"/>
        <v>4</v>
      </c>
    </row>
    <row r="1270" spans="2:10">
      <c r="B1270" s="332"/>
      <c r="C1270" s="388" t="s">
        <v>3228</v>
      </c>
      <c r="D1270" s="385" t="s">
        <v>3229</v>
      </c>
      <c r="E1270" s="619">
        <v>1</v>
      </c>
      <c r="F1270" s="619">
        <v>1</v>
      </c>
      <c r="G1270" s="612">
        <v>1094</v>
      </c>
      <c r="H1270" s="612">
        <v>1094</v>
      </c>
      <c r="I1270" s="612">
        <f t="shared" si="255"/>
        <v>1095</v>
      </c>
      <c r="J1270" s="612">
        <f t="shared" si="256"/>
        <v>1095</v>
      </c>
    </row>
    <row r="1271" spans="2:10">
      <c r="B1271" s="332"/>
      <c r="C1271" s="382" t="s">
        <v>3184</v>
      </c>
      <c r="D1271" s="383" t="s">
        <v>3185</v>
      </c>
      <c r="E1271" s="619">
        <v>4</v>
      </c>
      <c r="F1271" s="619">
        <v>4</v>
      </c>
      <c r="G1271" s="612">
        <v>2948</v>
      </c>
      <c r="H1271" s="612">
        <v>2948</v>
      </c>
      <c r="I1271" s="612">
        <f t="shared" si="255"/>
        <v>2952</v>
      </c>
      <c r="J1271" s="612">
        <f t="shared" si="256"/>
        <v>2952</v>
      </c>
    </row>
    <row r="1272" spans="2:10">
      <c r="B1272" s="332"/>
      <c r="C1272" s="382" t="s">
        <v>3186</v>
      </c>
      <c r="D1272" s="383" t="s">
        <v>3187</v>
      </c>
      <c r="E1272" s="619">
        <v>0</v>
      </c>
      <c r="F1272" s="619">
        <v>0</v>
      </c>
      <c r="G1272" s="612">
        <v>25</v>
      </c>
      <c r="H1272" s="612">
        <v>25</v>
      </c>
      <c r="I1272" s="612">
        <f t="shared" si="255"/>
        <v>25</v>
      </c>
      <c r="J1272" s="612">
        <f t="shared" si="256"/>
        <v>25</v>
      </c>
    </row>
    <row r="1273" spans="2:10">
      <c r="B1273" s="332"/>
      <c r="C1273" s="388" t="s">
        <v>3190</v>
      </c>
      <c r="D1273" s="419" t="s">
        <v>3191</v>
      </c>
      <c r="E1273" s="619">
        <v>0</v>
      </c>
      <c r="F1273" s="619">
        <v>0</v>
      </c>
      <c r="G1273" s="612">
        <v>38</v>
      </c>
      <c r="H1273" s="612">
        <v>38</v>
      </c>
      <c r="I1273" s="612">
        <f t="shared" si="255"/>
        <v>38</v>
      </c>
      <c r="J1273" s="612">
        <f t="shared" si="256"/>
        <v>38</v>
      </c>
    </row>
    <row r="1274" spans="2:10">
      <c r="B1274" s="332"/>
      <c r="C1274" s="420" t="s">
        <v>3575</v>
      </c>
      <c r="D1274" s="383" t="s">
        <v>3576</v>
      </c>
      <c r="E1274" s="619">
        <v>11634</v>
      </c>
      <c r="F1274" s="619">
        <v>11634</v>
      </c>
      <c r="G1274" s="612">
        <v>1305</v>
      </c>
      <c r="H1274" s="612">
        <v>1305</v>
      </c>
      <c r="I1274" s="612">
        <f t="shared" si="255"/>
        <v>12939</v>
      </c>
      <c r="J1274" s="612">
        <f t="shared" si="256"/>
        <v>12939</v>
      </c>
    </row>
    <row r="1275" spans="2:10">
      <c r="B1275" s="332"/>
      <c r="C1275" s="420" t="s">
        <v>3577</v>
      </c>
      <c r="D1275" s="383" t="s">
        <v>3578</v>
      </c>
      <c r="E1275" s="619">
        <v>11634</v>
      </c>
      <c r="F1275" s="619">
        <v>11634</v>
      </c>
      <c r="G1275" s="612">
        <v>1305</v>
      </c>
      <c r="H1275" s="612">
        <v>1305</v>
      </c>
      <c r="I1275" s="612">
        <f t="shared" si="255"/>
        <v>12939</v>
      </c>
      <c r="J1275" s="612">
        <f t="shared" si="256"/>
        <v>12939</v>
      </c>
    </row>
    <row r="1276" spans="2:10">
      <c r="B1276" s="332"/>
      <c r="C1276" s="420" t="s">
        <v>3579</v>
      </c>
      <c r="D1276" s="383" t="s">
        <v>3580</v>
      </c>
      <c r="E1276" s="619">
        <v>11634</v>
      </c>
      <c r="F1276" s="619">
        <v>11634</v>
      </c>
      <c r="G1276" s="612">
        <v>1305</v>
      </c>
      <c r="H1276" s="612">
        <v>1305</v>
      </c>
      <c r="I1276" s="612">
        <f t="shared" si="255"/>
        <v>12939</v>
      </c>
      <c r="J1276" s="612">
        <f t="shared" si="256"/>
        <v>12939</v>
      </c>
    </row>
    <row r="1277" spans="2:10">
      <c r="B1277" s="332"/>
      <c r="C1277" s="420" t="s">
        <v>3581</v>
      </c>
      <c r="D1277" s="383" t="s">
        <v>3582</v>
      </c>
      <c r="E1277" s="619">
        <v>11634</v>
      </c>
      <c r="F1277" s="619">
        <v>11634</v>
      </c>
      <c r="G1277" s="612">
        <v>1305</v>
      </c>
      <c r="H1277" s="612">
        <v>1305</v>
      </c>
      <c r="I1277" s="612">
        <f t="shared" si="255"/>
        <v>12939</v>
      </c>
      <c r="J1277" s="612">
        <f t="shared" si="256"/>
        <v>12939</v>
      </c>
    </row>
    <row r="1278" spans="2:10">
      <c r="B1278" s="332"/>
      <c r="C1278" s="420" t="s">
        <v>3583</v>
      </c>
      <c r="D1278" s="383" t="s">
        <v>3584</v>
      </c>
      <c r="E1278" s="619">
        <v>11634</v>
      </c>
      <c r="F1278" s="619">
        <v>11634</v>
      </c>
      <c r="G1278" s="612">
        <v>1305</v>
      </c>
      <c r="H1278" s="612">
        <v>1305</v>
      </c>
      <c r="I1278" s="612">
        <f t="shared" si="255"/>
        <v>12939</v>
      </c>
      <c r="J1278" s="612">
        <f t="shared" si="256"/>
        <v>12939</v>
      </c>
    </row>
    <row r="1279" spans="2:10">
      <c r="B1279" s="332"/>
      <c r="C1279" s="420" t="s">
        <v>3585</v>
      </c>
      <c r="D1279" s="383" t="s">
        <v>3586</v>
      </c>
      <c r="E1279" s="619">
        <v>11634</v>
      </c>
      <c r="F1279" s="619">
        <v>11634</v>
      </c>
      <c r="G1279" s="612">
        <v>1305</v>
      </c>
      <c r="H1279" s="612">
        <v>1305</v>
      </c>
      <c r="I1279" s="612">
        <f t="shared" si="255"/>
        <v>12939</v>
      </c>
      <c r="J1279" s="612">
        <f t="shared" si="256"/>
        <v>12939</v>
      </c>
    </row>
    <row r="1280" spans="2:10">
      <c r="B1280" s="332"/>
      <c r="C1280" s="420" t="s">
        <v>3587</v>
      </c>
      <c r="D1280" s="383" t="s">
        <v>3588</v>
      </c>
      <c r="E1280" s="619">
        <v>11634</v>
      </c>
      <c r="F1280" s="619">
        <v>11634</v>
      </c>
      <c r="G1280" s="612">
        <v>1305</v>
      </c>
      <c r="H1280" s="612">
        <v>1305</v>
      </c>
      <c r="I1280" s="612">
        <f t="shared" si="255"/>
        <v>12939</v>
      </c>
      <c r="J1280" s="612">
        <f t="shared" si="256"/>
        <v>12939</v>
      </c>
    </row>
    <row r="1281" spans="2:10">
      <c r="B1281" s="332"/>
      <c r="C1281" s="420" t="s">
        <v>3589</v>
      </c>
      <c r="D1281" s="383" t="s">
        <v>3590</v>
      </c>
      <c r="E1281" s="619">
        <v>11634</v>
      </c>
      <c r="F1281" s="619">
        <v>11634</v>
      </c>
      <c r="G1281" s="612">
        <v>1305</v>
      </c>
      <c r="H1281" s="612">
        <v>1305</v>
      </c>
      <c r="I1281" s="612">
        <f t="shared" si="255"/>
        <v>12939</v>
      </c>
      <c r="J1281" s="612">
        <f t="shared" si="256"/>
        <v>12939</v>
      </c>
    </row>
    <row r="1282" spans="2:10">
      <c r="B1282" s="332"/>
      <c r="C1282" s="420" t="s">
        <v>3591</v>
      </c>
      <c r="D1282" s="383" t="s">
        <v>3592</v>
      </c>
      <c r="E1282" s="619">
        <v>20</v>
      </c>
      <c r="F1282" s="619">
        <v>20</v>
      </c>
      <c r="G1282" s="612">
        <v>3</v>
      </c>
      <c r="H1282" s="612">
        <v>3</v>
      </c>
      <c r="I1282" s="612">
        <f t="shared" si="255"/>
        <v>23</v>
      </c>
      <c r="J1282" s="612">
        <f t="shared" si="256"/>
        <v>23</v>
      </c>
    </row>
    <row r="1283" spans="2:10">
      <c r="B1283" s="332"/>
      <c r="C1283" s="420" t="s">
        <v>3593</v>
      </c>
      <c r="D1283" s="383" t="s">
        <v>3594</v>
      </c>
      <c r="E1283" s="619">
        <v>20</v>
      </c>
      <c r="F1283" s="619">
        <v>20</v>
      </c>
      <c r="G1283" s="612">
        <v>3</v>
      </c>
      <c r="H1283" s="612">
        <v>3</v>
      </c>
      <c r="I1283" s="612">
        <f t="shared" si="255"/>
        <v>23</v>
      </c>
      <c r="J1283" s="612">
        <f t="shared" si="256"/>
        <v>23</v>
      </c>
    </row>
    <row r="1284" spans="2:10">
      <c r="B1284" s="332"/>
      <c r="C1284" s="420" t="s">
        <v>3595</v>
      </c>
      <c r="D1284" s="383" t="s">
        <v>3596</v>
      </c>
      <c r="E1284" s="619">
        <v>11634</v>
      </c>
      <c r="F1284" s="619">
        <v>11634</v>
      </c>
      <c r="G1284" s="612">
        <v>1305</v>
      </c>
      <c r="H1284" s="612">
        <v>1305</v>
      </c>
      <c r="I1284" s="612">
        <f t="shared" si="255"/>
        <v>12939</v>
      </c>
      <c r="J1284" s="612">
        <f t="shared" si="256"/>
        <v>12939</v>
      </c>
    </row>
    <row r="1285" spans="2:10">
      <c r="B1285" s="332"/>
      <c r="C1285" s="420" t="s">
        <v>3597</v>
      </c>
      <c r="D1285" s="383" t="s">
        <v>3598</v>
      </c>
      <c r="E1285" s="619">
        <v>11634</v>
      </c>
      <c r="F1285" s="619">
        <v>11634</v>
      </c>
      <c r="G1285" s="612">
        <v>1305</v>
      </c>
      <c r="H1285" s="612">
        <v>1305</v>
      </c>
      <c r="I1285" s="612">
        <f t="shared" si="255"/>
        <v>12939</v>
      </c>
      <c r="J1285" s="612">
        <f t="shared" si="256"/>
        <v>12939</v>
      </c>
    </row>
    <row r="1286" spans="2:10">
      <c r="B1286" s="332"/>
      <c r="C1286" s="420" t="s">
        <v>3599</v>
      </c>
      <c r="D1286" s="383" t="s">
        <v>3600</v>
      </c>
      <c r="E1286" s="619">
        <v>11634</v>
      </c>
      <c r="F1286" s="619">
        <v>11634</v>
      </c>
      <c r="G1286" s="612">
        <v>1305</v>
      </c>
      <c r="H1286" s="612">
        <v>1305</v>
      </c>
      <c r="I1286" s="612">
        <f t="shared" si="255"/>
        <v>12939</v>
      </c>
      <c r="J1286" s="612">
        <f t="shared" si="256"/>
        <v>12939</v>
      </c>
    </row>
    <row r="1287" spans="2:10">
      <c r="B1287" s="332"/>
      <c r="C1287" s="412" t="s">
        <v>3601</v>
      </c>
      <c r="D1287" s="399" t="s">
        <v>3602</v>
      </c>
      <c r="E1287" s="619">
        <v>11634</v>
      </c>
      <c r="F1287" s="619">
        <v>11634</v>
      </c>
      <c r="G1287" s="612">
        <v>1305</v>
      </c>
      <c r="H1287" s="612">
        <v>1305</v>
      </c>
      <c r="I1287" s="612">
        <f t="shared" si="255"/>
        <v>12939</v>
      </c>
      <c r="J1287" s="612">
        <f t="shared" si="256"/>
        <v>12939</v>
      </c>
    </row>
    <row r="1288" spans="2:10">
      <c r="B1288" s="332"/>
      <c r="C1288" s="412" t="s">
        <v>3603</v>
      </c>
      <c r="D1288" s="383" t="s">
        <v>3604</v>
      </c>
      <c r="E1288" s="619">
        <v>11634</v>
      </c>
      <c r="F1288" s="619">
        <v>11634</v>
      </c>
      <c r="G1288" s="612">
        <v>1305</v>
      </c>
      <c r="H1288" s="612">
        <v>1305</v>
      </c>
      <c r="I1288" s="612">
        <f t="shared" si="255"/>
        <v>12939</v>
      </c>
      <c r="J1288" s="612">
        <f t="shared" si="256"/>
        <v>12939</v>
      </c>
    </row>
    <row r="1289" spans="2:10">
      <c r="B1289" s="332"/>
      <c r="C1289" s="412" t="s">
        <v>3605</v>
      </c>
      <c r="D1289" s="383" t="s">
        <v>3606</v>
      </c>
      <c r="E1289" s="619">
        <v>11634</v>
      </c>
      <c r="F1289" s="619">
        <v>11634</v>
      </c>
      <c r="G1289" s="612">
        <v>1305</v>
      </c>
      <c r="H1289" s="612">
        <v>1305</v>
      </c>
      <c r="I1289" s="612">
        <f t="shared" si="255"/>
        <v>12939</v>
      </c>
      <c r="J1289" s="612">
        <f t="shared" si="256"/>
        <v>12939</v>
      </c>
    </row>
    <row r="1290" spans="2:10">
      <c r="B1290" s="332"/>
      <c r="C1290" s="412" t="s">
        <v>3607</v>
      </c>
      <c r="D1290" s="383" t="s">
        <v>3608</v>
      </c>
      <c r="E1290" s="619">
        <v>11634</v>
      </c>
      <c r="F1290" s="619">
        <v>11634</v>
      </c>
      <c r="G1290" s="612">
        <v>1202</v>
      </c>
      <c r="H1290" s="612">
        <v>1202</v>
      </c>
      <c r="I1290" s="612">
        <f t="shared" si="255"/>
        <v>12836</v>
      </c>
      <c r="J1290" s="612">
        <f t="shared" si="256"/>
        <v>12836</v>
      </c>
    </row>
    <row r="1291" spans="2:10">
      <c r="B1291" s="332"/>
      <c r="C1291" s="412" t="s">
        <v>3609</v>
      </c>
      <c r="D1291" s="383" t="s">
        <v>3610</v>
      </c>
      <c r="E1291" s="619">
        <v>20</v>
      </c>
      <c r="F1291" s="619">
        <v>20</v>
      </c>
      <c r="G1291" s="612">
        <v>3</v>
      </c>
      <c r="H1291" s="612">
        <v>3</v>
      </c>
      <c r="I1291" s="612">
        <f t="shared" si="255"/>
        <v>23</v>
      </c>
      <c r="J1291" s="612">
        <f t="shared" si="256"/>
        <v>23</v>
      </c>
    </row>
    <row r="1292" spans="2:10">
      <c r="B1292" s="332"/>
      <c r="C1292" s="412" t="s">
        <v>3611</v>
      </c>
      <c r="D1292" s="383" t="s">
        <v>3612</v>
      </c>
      <c r="E1292" s="619">
        <v>20</v>
      </c>
      <c r="F1292" s="619">
        <v>20</v>
      </c>
      <c r="G1292" s="612">
        <v>3</v>
      </c>
      <c r="H1292" s="612">
        <v>3</v>
      </c>
      <c r="I1292" s="612">
        <f t="shared" si="255"/>
        <v>23</v>
      </c>
      <c r="J1292" s="612">
        <f t="shared" si="256"/>
        <v>23</v>
      </c>
    </row>
    <row r="1293" spans="2:10">
      <c r="B1293" s="332"/>
      <c r="C1293" s="412" t="s">
        <v>3613</v>
      </c>
      <c r="D1293" s="383" t="s">
        <v>3614</v>
      </c>
      <c r="E1293" s="619">
        <v>20</v>
      </c>
      <c r="F1293" s="619">
        <v>20</v>
      </c>
      <c r="G1293" s="612">
        <v>3</v>
      </c>
      <c r="H1293" s="612">
        <v>3</v>
      </c>
      <c r="I1293" s="612">
        <f t="shared" si="255"/>
        <v>23</v>
      </c>
      <c r="J1293" s="612">
        <f t="shared" si="256"/>
        <v>23</v>
      </c>
    </row>
    <row r="1294" spans="2:10">
      <c r="B1294" s="332"/>
      <c r="C1294" s="962" t="s">
        <v>3343</v>
      </c>
      <c r="D1294" s="385" t="s">
        <v>3344</v>
      </c>
      <c r="E1294" s="619">
        <v>0</v>
      </c>
      <c r="F1294" s="619">
        <v>0</v>
      </c>
      <c r="G1294" s="612">
        <v>1</v>
      </c>
      <c r="H1294" s="612">
        <v>1</v>
      </c>
      <c r="I1294" s="612">
        <f t="shared" si="255"/>
        <v>1</v>
      </c>
      <c r="J1294" s="612">
        <f t="shared" si="256"/>
        <v>1</v>
      </c>
    </row>
    <row r="1295" spans="2:10">
      <c r="B1295" s="332"/>
      <c r="C1295" s="416" t="s">
        <v>6921</v>
      </c>
      <c r="D1295" s="417" t="s">
        <v>3615</v>
      </c>
      <c r="E1295" s="619">
        <v>1</v>
      </c>
      <c r="F1295" s="619">
        <v>1</v>
      </c>
      <c r="G1295" s="612">
        <v>0</v>
      </c>
      <c r="H1295" s="612">
        <v>0</v>
      </c>
      <c r="I1295" s="612">
        <f t="shared" si="255"/>
        <v>1</v>
      </c>
      <c r="J1295" s="612">
        <f t="shared" si="256"/>
        <v>1</v>
      </c>
    </row>
    <row r="1296" spans="2:10">
      <c r="B1296" s="332"/>
      <c r="C1296" s="416" t="s">
        <v>3616</v>
      </c>
      <c r="D1296" s="417" t="s">
        <v>3617</v>
      </c>
      <c r="E1296" s="619">
        <v>24</v>
      </c>
      <c r="F1296" s="619">
        <v>24</v>
      </c>
      <c r="G1296" s="612">
        <v>32</v>
      </c>
      <c r="H1296" s="612">
        <v>32</v>
      </c>
      <c r="I1296" s="612">
        <f t="shared" si="255"/>
        <v>56</v>
      </c>
      <c r="J1296" s="612">
        <f t="shared" si="256"/>
        <v>56</v>
      </c>
    </row>
    <row r="1297" spans="1:10">
      <c r="B1297" s="332"/>
      <c r="C1297" s="416" t="s">
        <v>3098</v>
      </c>
      <c r="D1297" s="417" t="s">
        <v>3198</v>
      </c>
      <c r="E1297" s="619">
        <v>0</v>
      </c>
      <c r="F1297" s="619">
        <v>0</v>
      </c>
      <c r="G1297" s="612">
        <v>8</v>
      </c>
      <c r="H1297" s="612">
        <v>8</v>
      </c>
      <c r="I1297" s="612">
        <f t="shared" si="255"/>
        <v>8</v>
      </c>
      <c r="J1297" s="612">
        <f t="shared" si="256"/>
        <v>8</v>
      </c>
    </row>
    <row r="1298" spans="1:10">
      <c r="B1298" s="332"/>
      <c r="C1298" s="416" t="s">
        <v>3618</v>
      </c>
      <c r="D1298" s="417" t="s">
        <v>3619</v>
      </c>
      <c r="E1298" s="619">
        <v>0</v>
      </c>
      <c r="F1298" s="619">
        <v>0</v>
      </c>
      <c r="G1298" s="612">
        <v>2</v>
      </c>
      <c r="H1298" s="612">
        <v>2</v>
      </c>
      <c r="I1298" s="612">
        <f t="shared" si="255"/>
        <v>2</v>
      </c>
      <c r="J1298" s="612">
        <f t="shared" si="256"/>
        <v>2</v>
      </c>
    </row>
    <row r="1299" spans="1:10">
      <c r="B1299" s="332"/>
      <c r="C1299" s="416" t="s">
        <v>3154</v>
      </c>
      <c r="D1299" s="417" t="s">
        <v>3155</v>
      </c>
      <c r="E1299" s="619">
        <v>0</v>
      </c>
      <c r="F1299" s="619">
        <v>0</v>
      </c>
      <c r="G1299" s="612">
        <v>2</v>
      </c>
      <c r="H1299" s="612">
        <v>2</v>
      </c>
      <c r="I1299" s="612">
        <f t="shared" si="255"/>
        <v>2</v>
      </c>
      <c r="J1299" s="612">
        <f t="shared" si="256"/>
        <v>2</v>
      </c>
    </row>
    <row r="1300" spans="1:10">
      <c r="B1300" s="332"/>
      <c r="C1300" s="334" t="s">
        <v>4516</v>
      </c>
      <c r="D1300" s="99" t="s">
        <v>4517</v>
      </c>
      <c r="E1300" s="619">
        <v>0</v>
      </c>
      <c r="F1300" s="619">
        <v>0</v>
      </c>
      <c r="G1300" s="612">
        <v>2</v>
      </c>
      <c r="H1300" s="612">
        <v>2</v>
      </c>
      <c r="I1300" s="612">
        <f t="shared" si="255"/>
        <v>2</v>
      </c>
      <c r="J1300" s="612">
        <f t="shared" si="256"/>
        <v>2</v>
      </c>
    </row>
    <row r="1301" spans="1:10" ht="13.8">
      <c r="C1301" s="333"/>
      <c r="D1301" s="99"/>
      <c r="E1301" s="619"/>
      <c r="F1301" s="619"/>
      <c r="G1301" s="612"/>
      <c r="H1301" s="612"/>
      <c r="I1301" s="612"/>
      <c r="J1301" s="612"/>
    </row>
    <row r="1302" spans="1:10" ht="13.8">
      <c r="A1302" s="392" t="s">
        <v>1884</v>
      </c>
      <c r="C1302" s="333"/>
      <c r="D1302" s="99"/>
      <c r="E1302" s="619"/>
      <c r="F1302" s="619"/>
      <c r="G1302" s="612"/>
      <c r="H1302" s="612"/>
      <c r="I1302" s="612"/>
      <c r="J1302" s="612"/>
    </row>
    <row r="1303" spans="1:10">
      <c r="B1303" s="332"/>
      <c r="C1303" s="393" t="s">
        <v>3347</v>
      </c>
      <c r="D1303" s="394" t="s">
        <v>3348</v>
      </c>
      <c r="E1303" s="619">
        <v>73</v>
      </c>
      <c r="F1303" s="619">
        <v>73</v>
      </c>
      <c r="G1303" s="612">
        <v>0</v>
      </c>
      <c r="H1303" s="612">
        <v>0</v>
      </c>
      <c r="I1303" s="612">
        <f t="shared" si="255"/>
        <v>73</v>
      </c>
      <c r="J1303" s="612">
        <f t="shared" si="256"/>
        <v>73</v>
      </c>
    </row>
    <row r="1304" spans="1:10">
      <c r="B1304" s="332"/>
      <c r="C1304" s="393" t="s">
        <v>3085</v>
      </c>
      <c r="D1304" s="394" t="s">
        <v>3086</v>
      </c>
      <c r="E1304" s="619">
        <v>6845</v>
      </c>
      <c r="F1304" s="619">
        <v>6845</v>
      </c>
      <c r="G1304" s="612">
        <v>4080</v>
      </c>
      <c r="H1304" s="612">
        <v>4080</v>
      </c>
      <c r="I1304" s="612">
        <f t="shared" si="255"/>
        <v>10925</v>
      </c>
      <c r="J1304" s="612">
        <f t="shared" si="256"/>
        <v>10925</v>
      </c>
    </row>
    <row r="1305" spans="1:10">
      <c r="B1305" s="332"/>
      <c r="C1305" s="388" t="s">
        <v>3349</v>
      </c>
      <c r="D1305" s="385" t="s">
        <v>3350</v>
      </c>
      <c r="E1305" s="619">
        <v>145</v>
      </c>
      <c r="F1305" s="619">
        <v>145</v>
      </c>
      <c r="G1305" s="612">
        <v>0</v>
      </c>
      <c r="H1305" s="612">
        <v>0</v>
      </c>
      <c r="I1305" s="612">
        <f t="shared" si="255"/>
        <v>145</v>
      </c>
      <c r="J1305" s="612">
        <f t="shared" si="256"/>
        <v>145</v>
      </c>
    </row>
    <row r="1306" spans="1:10">
      <c r="B1306" s="332"/>
      <c r="C1306" s="393" t="s">
        <v>3094</v>
      </c>
      <c r="D1306" s="394" t="s">
        <v>3095</v>
      </c>
      <c r="E1306" s="619">
        <v>163</v>
      </c>
      <c r="F1306" s="619">
        <v>163</v>
      </c>
      <c r="G1306" s="612">
        <v>6648</v>
      </c>
      <c r="H1306" s="612">
        <v>6648</v>
      </c>
      <c r="I1306" s="612">
        <f t="shared" si="255"/>
        <v>6811</v>
      </c>
      <c r="J1306" s="612">
        <f t="shared" si="256"/>
        <v>6811</v>
      </c>
    </row>
    <row r="1307" spans="1:10">
      <c r="B1307" s="332"/>
      <c r="C1307" s="393" t="s">
        <v>3096</v>
      </c>
      <c r="D1307" s="394" t="s">
        <v>3097</v>
      </c>
      <c r="E1307" s="619">
        <v>0</v>
      </c>
      <c r="F1307" s="619">
        <v>0</v>
      </c>
      <c r="G1307" s="612">
        <v>240</v>
      </c>
      <c r="H1307" s="612">
        <v>240</v>
      </c>
      <c r="I1307" s="612">
        <f t="shared" si="255"/>
        <v>240</v>
      </c>
      <c r="J1307" s="612">
        <f t="shared" si="256"/>
        <v>240</v>
      </c>
    </row>
    <row r="1308" spans="1:10">
      <c r="B1308" s="332"/>
      <c r="C1308" s="388" t="s">
        <v>3194</v>
      </c>
      <c r="D1308" s="385" t="s">
        <v>3668</v>
      </c>
      <c r="E1308" s="619">
        <v>0</v>
      </c>
      <c r="F1308" s="619">
        <v>0</v>
      </c>
      <c r="G1308" s="612">
        <v>1</v>
      </c>
      <c r="H1308" s="612">
        <v>1</v>
      </c>
      <c r="I1308" s="612">
        <f t="shared" si="255"/>
        <v>1</v>
      </c>
      <c r="J1308" s="612">
        <f t="shared" si="256"/>
        <v>1</v>
      </c>
    </row>
    <row r="1309" spans="1:10">
      <c r="B1309" s="332"/>
      <c r="C1309" s="393" t="s">
        <v>3099</v>
      </c>
      <c r="D1309" s="394" t="s">
        <v>3100</v>
      </c>
      <c r="E1309" s="619">
        <v>0</v>
      </c>
      <c r="F1309" s="619">
        <v>0</v>
      </c>
      <c r="G1309" s="612">
        <v>1279</v>
      </c>
      <c r="H1309" s="612">
        <v>1279</v>
      </c>
      <c r="I1309" s="612">
        <f t="shared" si="255"/>
        <v>1279</v>
      </c>
      <c r="J1309" s="612">
        <f t="shared" si="256"/>
        <v>1279</v>
      </c>
    </row>
    <row r="1310" spans="1:10">
      <c r="B1310" s="332"/>
      <c r="C1310" s="382" t="s">
        <v>1997</v>
      </c>
      <c r="D1310" s="383" t="s">
        <v>3201</v>
      </c>
      <c r="E1310" s="619">
        <v>22</v>
      </c>
      <c r="F1310" s="619">
        <v>22</v>
      </c>
      <c r="G1310" s="612">
        <v>27</v>
      </c>
      <c r="H1310" s="612">
        <v>27</v>
      </c>
      <c r="I1310" s="612">
        <f t="shared" si="255"/>
        <v>49</v>
      </c>
      <c r="J1310" s="612">
        <f t="shared" si="256"/>
        <v>49</v>
      </c>
    </row>
    <row r="1311" spans="1:10">
      <c r="B1311" s="332"/>
      <c r="C1311" s="382" t="s">
        <v>3245</v>
      </c>
      <c r="D1311" s="383" t="s">
        <v>3246</v>
      </c>
      <c r="E1311" s="619">
        <v>1041</v>
      </c>
      <c r="F1311" s="619">
        <v>1041</v>
      </c>
      <c r="G1311" s="612">
        <v>0</v>
      </c>
      <c r="H1311" s="612">
        <v>0</v>
      </c>
      <c r="I1311" s="612">
        <f t="shared" si="255"/>
        <v>1041</v>
      </c>
      <c r="J1311" s="612">
        <f t="shared" si="256"/>
        <v>1041</v>
      </c>
    </row>
    <row r="1312" spans="1:10">
      <c r="B1312" s="332"/>
      <c r="C1312" s="389" t="s">
        <v>3247</v>
      </c>
      <c r="D1312" s="381" t="s">
        <v>3248</v>
      </c>
      <c r="E1312" s="619">
        <v>509</v>
      </c>
      <c r="F1312" s="619">
        <v>509</v>
      </c>
      <c r="G1312" s="612">
        <v>0</v>
      </c>
      <c r="H1312" s="612">
        <v>0</v>
      </c>
      <c r="I1312" s="612">
        <f t="shared" si="255"/>
        <v>509</v>
      </c>
      <c r="J1312" s="612">
        <f t="shared" si="256"/>
        <v>509</v>
      </c>
    </row>
    <row r="1313" spans="2:10">
      <c r="B1313" s="332"/>
      <c r="C1313" s="389" t="s">
        <v>3249</v>
      </c>
      <c r="D1313" s="381" t="s">
        <v>3250</v>
      </c>
      <c r="E1313" s="619">
        <v>176</v>
      </c>
      <c r="F1313" s="619">
        <v>176</v>
      </c>
      <c r="G1313" s="612">
        <v>0</v>
      </c>
      <c r="H1313" s="612">
        <v>0</v>
      </c>
      <c r="I1313" s="612">
        <f t="shared" si="255"/>
        <v>176</v>
      </c>
      <c r="J1313" s="612">
        <f t="shared" si="256"/>
        <v>176</v>
      </c>
    </row>
    <row r="1314" spans="2:10">
      <c r="B1314" s="332"/>
      <c r="C1314" s="389" t="s">
        <v>3265</v>
      </c>
      <c r="D1314" s="381" t="s">
        <v>3266</v>
      </c>
      <c r="E1314" s="619">
        <v>21</v>
      </c>
      <c r="F1314" s="619">
        <v>21</v>
      </c>
      <c r="G1314" s="612">
        <v>0</v>
      </c>
      <c r="H1314" s="612">
        <v>0</v>
      </c>
      <c r="I1314" s="612">
        <f t="shared" si="255"/>
        <v>21</v>
      </c>
      <c r="J1314" s="612">
        <f t="shared" si="256"/>
        <v>21</v>
      </c>
    </row>
    <row r="1315" spans="2:10">
      <c r="B1315" s="332"/>
      <c r="C1315" s="393" t="s">
        <v>3101</v>
      </c>
      <c r="D1315" s="394" t="s">
        <v>3102</v>
      </c>
      <c r="E1315" s="619">
        <v>0</v>
      </c>
      <c r="F1315" s="619">
        <v>0</v>
      </c>
      <c r="G1315" s="612">
        <v>1019</v>
      </c>
      <c r="H1315" s="612">
        <v>1019</v>
      </c>
      <c r="I1315" s="612">
        <f t="shared" si="255"/>
        <v>1019</v>
      </c>
      <c r="J1315" s="612">
        <f t="shared" si="256"/>
        <v>1019</v>
      </c>
    </row>
    <row r="1316" spans="2:10">
      <c r="B1316" s="332"/>
      <c r="C1316" s="382" t="s">
        <v>3620</v>
      </c>
      <c r="D1316" s="383" t="s">
        <v>3621</v>
      </c>
      <c r="E1316" s="619">
        <v>0</v>
      </c>
      <c r="F1316" s="619">
        <v>0</v>
      </c>
      <c r="G1316" s="612">
        <v>7</v>
      </c>
      <c r="H1316" s="612">
        <v>7</v>
      </c>
      <c r="I1316" s="612">
        <f t="shared" si="255"/>
        <v>7</v>
      </c>
      <c r="J1316" s="612">
        <f t="shared" si="256"/>
        <v>7</v>
      </c>
    </row>
    <row r="1317" spans="2:10">
      <c r="B1317" s="332"/>
      <c r="C1317" s="388" t="s">
        <v>3622</v>
      </c>
      <c r="D1317" s="385" t="s">
        <v>3623</v>
      </c>
      <c r="E1317" s="619">
        <v>0</v>
      </c>
      <c r="F1317" s="619">
        <v>0</v>
      </c>
      <c r="G1317" s="612">
        <v>2</v>
      </c>
      <c r="H1317" s="612">
        <v>2</v>
      </c>
      <c r="I1317" s="612">
        <f t="shared" si="255"/>
        <v>2</v>
      </c>
      <c r="J1317" s="612">
        <f t="shared" si="256"/>
        <v>2</v>
      </c>
    </row>
    <row r="1318" spans="2:10">
      <c r="B1318" s="332"/>
      <c r="C1318" s="382" t="s">
        <v>3104</v>
      </c>
      <c r="D1318" s="383" t="s">
        <v>3105</v>
      </c>
      <c r="E1318" s="619">
        <v>1717</v>
      </c>
      <c r="F1318" s="619">
        <v>1717</v>
      </c>
      <c r="G1318" s="612">
        <v>0</v>
      </c>
      <c r="H1318" s="612">
        <v>0</v>
      </c>
      <c r="I1318" s="612">
        <f t="shared" si="255"/>
        <v>1717</v>
      </c>
      <c r="J1318" s="612">
        <f t="shared" si="256"/>
        <v>1717</v>
      </c>
    </row>
    <row r="1319" spans="2:10">
      <c r="B1319" s="332"/>
      <c r="C1319" s="382" t="s">
        <v>3432</v>
      </c>
      <c r="D1319" s="383" t="s">
        <v>3433</v>
      </c>
      <c r="E1319" s="619">
        <v>466</v>
      </c>
      <c r="F1319" s="619">
        <v>466</v>
      </c>
      <c r="G1319" s="612">
        <v>0</v>
      </c>
      <c r="H1319" s="612">
        <v>0</v>
      </c>
      <c r="I1319" s="612">
        <f t="shared" si="255"/>
        <v>466</v>
      </c>
      <c r="J1319" s="612">
        <f t="shared" si="256"/>
        <v>466</v>
      </c>
    </row>
    <row r="1320" spans="2:10">
      <c r="B1320" s="332"/>
      <c r="C1320" s="388" t="s">
        <v>3108</v>
      </c>
      <c r="D1320" s="385" t="s">
        <v>3109</v>
      </c>
      <c r="E1320" s="619">
        <v>169</v>
      </c>
      <c r="F1320" s="619">
        <v>169</v>
      </c>
      <c r="G1320" s="612">
        <v>0</v>
      </c>
      <c r="H1320" s="612">
        <v>0</v>
      </c>
      <c r="I1320" s="612">
        <f t="shared" si="255"/>
        <v>169</v>
      </c>
      <c r="J1320" s="612">
        <f t="shared" si="256"/>
        <v>169</v>
      </c>
    </row>
    <row r="1321" spans="2:10">
      <c r="B1321" s="332"/>
      <c r="C1321" s="388" t="s">
        <v>3110</v>
      </c>
      <c r="D1321" s="385" t="s">
        <v>3111</v>
      </c>
      <c r="E1321" s="619">
        <v>472</v>
      </c>
      <c r="F1321" s="619">
        <v>472</v>
      </c>
      <c r="G1321" s="612">
        <v>0</v>
      </c>
      <c r="H1321" s="612">
        <v>0</v>
      </c>
      <c r="I1321" s="612">
        <f t="shared" si="255"/>
        <v>472</v>
      </c>
      <c r="J1321" s="612">
        <f t="shared" si="256"/>
        <v>472</v>
      </c>
    </row>
    <row r="1322" spans="2:10">
      <c r="B1322" s="332"/>
      <c r="C1322" s="388" t="s">
        <v>3112</v>
      </c>
      <c r="D1322" s="385" t="s">
        <v>3624</v>
      </c>
      <c r="E1322" s="619">
        <v>3</v>
      </c>
      <c r="F1322" s="619">
        <v>3</v>
      </c>
      <c r="G1322" s="612">
        <v>0</v>
      </c>
      <c r="H1322" s="612">
        <v>0</v>
      </c>
      <c r="I1322" s="612">
        <f t="shared" si="255"/>
        <v>3</v>
      </c>
      <c r="J1322" s="612">
        <f t="shared" si="256"/>
        <v>3</v>
      </c>
    </row>
    <row r="1323" spans="2:10">
      <c r="B1323" s="332"/>
      <c r="C1323" s="388" t="s">
        <v>3113</v>
      </c>
      <c r="D1323" s="385" t="s">
        <v>3114</v>
      </c>
      <c r="E1323" s="619">
        <v>14</v>
      </c>
      <c r="F1323" s="619">
        <v>14</v>
      </c>
      <c r="G1323" s="612">
        <v>0</v>
      </c>
      <c r="H1323" s="612">
        <v>0</v>
      </c>
      <c r="I1323" s="612">
        <f t="shared" si="255"/>
        <v>14</v>
      </c>
      <c r="J1323" s="612">
        <f t="shared" si="256"/>
        <v>14</v>
      </c>
    </row>
    <row r="1324" spans="2:10">
      <c r="B1324" s="332"/>
      <c r="C1324" s="388" t="s">
        <v>3115</v>
      </c>
      <c r="D1324" s="385" t="s">
        <v>3116</v>
      </c>
      <c r="E1324" s="619">
        <v>219</v>
      </c>
      <c r="F1324" s="619">
        <v>219</v>
      </c>
      <c r="G1324" s="612">
        <v>0</v>
      </c>
      <c r="H1324" s="612">
        <v>0</v>
      </c>
      <c r="I1324" s="612">
        <f t="shared" si="255"/>
        <v>219</v>
      </c>
      <c r="J1324" s="612">
        <f t="shared" si="256"/>
        <v>219</v>
      </c>
    </row>
    <row r="1325" spans="2:10">
      <c r="B1325" s="332"/>
      <c r="C1325" s="949" t="s">
        <v>6626</v>
      </c>
      <c r="D1325" s="383" t="s">
        <v>3081</v>
      </c>
      <c r="E1325" s="619">
        <v>0</v>
      </c>
      <c r="F1325" s="619">
        <v>0</v>
      </c>
      <c r="G1325" s="612">
        <v>33512</v>
      </c>
      <c r="H1325" s="612">
        <v>33512</v>
      </c>
      <c r="I1325" s="612">
        <f t="shared" si="255"/>
        <v>33512</v>
      </c>
      <c r="J1325" s="612">
        <f t="shared" si="256"/>
        <v>33512</v>
      </c>
    </row>
    <row r="1326" spans="2:10">
      <c r="B1326" s="332"/>
      <c r="C1326" s="393" t="s">
        <v>3120</v>
      </c>
      <c r="D1326" s="394" t="s">
        <v>3121</v>
      </c>
      <c r="E1326" s="619">
        <v>37</v>
      </c>
      <c r="F1326" s="619">
        <v>37</v>
      </c>
      <c r="G1326" s="612">
        <v>12952</v>
      </c>
      <c r="H1326" s="612">
        <v>12952</v>
      </c>
      <c r="I1326" s="612">
        <f t="shared" ref="I1326:I1381" si="257">SUM(E1326,G1326)</f>
        <v>12989</v>
      </c>
      <c r="J1326" s="612">
        <f t="shared" ref="J1326:J1381" si="258">SUM(F1326,H1326)</f>
        <v>12989</v>
      </c>
    </row>
    <row r="1327" spans="2:10">
      <c r="B1327" s="332"/>
      <c r="C1327" s="395" t="s">
        <v>3126</v>
      </c>
      <c r="D1327" s="396" t="s">
        <v>3127</v>
      </c>
      <c r="E1327" s="619">
        <v>12050</v>
      </c>
      <c r="F1327" s="619">
        <v>12050</v>
      </c>
      <c r="G1327" s="612">
        <v>2183</v>
      </c>
      <c r="H1327" s="612">
        <v>2183</v>
      </c>
      <c r="I1327" s="612">
        <f t="shared" si="257"/>
        <v>14233</v>
      </c>
      <c r="J1327" s="612">
        <f t="shared" si="258"/>
        <v>14233</v>
      </c>
    </row>
    <row r="1328" spans="2:10">
      <c r="B1328" s="332"/>
      <c r="C1328" s="388" t="s">
        <v>3208</v>
      </c>
      <c r="D1328" s="385" t="s">
        <v>3209</v>
      </c>
      <c r="E1328" s="619">
        <v>0</v>
      </c>
      <c r="F1328" s="619">
        <v>0</v>
      </c>
      <c r="G1328" s="612">
        <v>12</v>
      </c>
      <c r="H1328" s="612">
        <v>12</v>
      </c>
      <c r="I1328" s="612">
        <f t="shared" si="257"/>
        <v>12</v>
      </c>
      <c r="J1328" s="612">
        <f t="shared" si="258"/>
        <v>12</v>
      </c>
    </row>
    <row r="1329" spans="2:10">
      <c r="B1329" s="332"/>
      <c r="C1329" s="393" t="s">
        <v>3327</v>
      </c>
      <c r="D1329" s="394" t="s">
        <v>3328</v>
      </c>
      <c r="E1329" s="619">
        <v>0</v>
      </c>
      <c r="F1329" s="619">
        <v>0</v>
      </c>
      <c r="G1329" s="612">
        <v>3097</v>
      </c>
      <c r="H1329" s="612">
        <v>3097</v>
      </c>
      <c r="I1329" s="612">
        <f t="shared" si="257"/>
        <v>3097</v>
      </c>
      <c r="J1329" s="612">
        <f t="shared" si="258"/>
        <v>3097</v>
      </c>
    </row>
    <row r="1330" spans="2:10">
      <c r="B1330" s="332"/>
      <c r="C1330" s="393" t="s">
        <v>3128</v>
      </c>
      <c r="D1330" s="394" t="s">
        <v>3129</v>
      </c>
      <c r="E1330" s="619">
        <v>0</v>
      </c>
      <c r="F1330" s="619">
        <v>0</v>
      </c>
      <c r="G1330" s="612">
        <v>1635</v>
      </c>
      <c r="H1330" s="612">
        <v>1635</v>
      </c>
      <c r="I1330" s="612">
        <f t="shared" si="257"/>
        <v>1635</v>
      </c>
      <c r="J1330" s="612">
        <f t="shared" si="258"/>
        <v>1635</v>
      </c>
    </row>
    <row r="1331" spans="2:10">
      <c r="B1331" s="332"/>
      <c r="C1331" s="393" t="s">
        <v>3130</v>
      </c>
      <c r="D1331" s="394" t="s">
        <v>3131</v>
      </c>
      <c r="E1331" s="619">
        <v>0</v>
      </c>
      <c r="F1331" s="619">
        <v>0</v>
      </c>
      <c r="G1331" s="612">
        <v>12</v>
      </c>
      <c r="H1331" s="612">
        <v>12</v>
      </c>
      <c r="I1331" s="612">
        <f t="shared" si="257"/>
        <v>12</v>
      </c>
      <c r="J1331" s="612">
        <f t="shared" si="258"/>
        <v>12</v>
      </c>
    </row>
    <row r="1332" spans="2:10">
      <c r="B1332" s="332"/>
      <c r="C1332" s="388" t="s">
        <v>3329</v>
      </c>
      <c r="D1332" s="385" t="s">
        <v>3330</v>
      </c>
      <c r="E1332" s="619">
        <v>0</v>
      </c>
      <c r="F1332" s="619">
        <v>0</v>
      </c>
      <c r="G1332" s="612">
        <v>506</v>
      </c>
      <c r="H1332" s="612">
        <v>506</v>
      </c>
      <c r="I1332" s="612">
        <f t="shared" si="257"/>
        <v>506</v>
      </c>
      <c r="J1332" s="612">
        <f t="shared" si="258"/>
        <v>506</v>
      </c>
    </row>
    <row r="1333" spans="2:10">
      <c r="B1333" s="332"/>
      <c r="C1333" s="388" t="s">
        <v>3136</v>
      </c>
      <c r="D1333" s="385" t="s">
        <v>3137</v>
      </c>
      <c r="E1333" s="619">
        <v>0</v>
      </c>
      <c r="F1333" s="619">
        <v>0</v>
      </c>
      <c r="G1333" s="612">
        <v>28979</v>
      </c>
      <c r="H1333" s="612">
        <v>28979</v>
      </c>
      <c r="I1333" s="612">
        <f t="shared" si="257"/>
        <v>28979</v>
      </c>
      <c r="J1333" s="612">
        <f t="shared" si="258"/>
        <v>28979</v>
      </c>
    </row>
    <row r="1334" spans="2:10">
      <c r="B1334" s="332"/>
      <c r="C1334" s="393" t="s">
        <v>3335</v>
      </c>
      <c r="D1334" s="394" t="s">
        <v>3336</v>
      </c>
      <c r="E1334" s="619">
        <v>0</v>
      </c>
      <c r="F1334" s="619">
        <v>0</v>
      </c>
      <c r="G1334" s="612">
        <v>213</v>
      </c>
      <c r="H1334" s="612">
        <v>213</v>
      </c>
      <c r="I1334" s="612">
        <f t="shared" si="257"/>
        <v>213</v>
      </c>
      <c r="J1334" s="612">
        <f t="shared" si="258"/>
        <v>213</v>
      </c>
    </row>
    <row r="1335" spans="2:10">
      <c r="B1335" s="332"/>
      <c r="C1335" s="393" t="s">
        <v>3138</v>
      </c>
      <c r="D1335" s="394" t="s">
        <v>3139</v>
      </c>
      <c r="E1335" s="619">
        <v>0</v>
      </c>
      <c r="F1335" s="619">
        <v>0</v>
      </c>
      <c r="G1335" s="612">
        <v>1650</v>
      </c>
      <c r="H1335" s="612">
        <v>1650</v>
      </c>
      <c r="I1335" s="612">
        <f t="shared" si="257"/>
        <v>1650</v>
      </c>
      <c r="J1335" s="612">
        <f t="shared" si="258"/>
        <v>1650</v>
      </c>
    </row>
    <row r="1336" spans="2:10">
      <c r="B1336" s="332"/>
      <c r="C1336" s="393" t="s">
        <v>3140</v>
      </c>
      <c r="D1336" s="394" t="s">
        <v>3141</v>
      </c>
      <c r="E1336" s="619">
        <v>0</v>
      </c>
      <c r="F1336" s="619">
        <v>0</v>
      </c>
      <c r="G1336" s="612">
        <v>582</v>
      </c>
      <c r="H1336" s="612">
        <v>582</v>
      </c>
      <c r="I1336" s="612">
        <f t="shared" si="257"/>
        <v>582</v>
      </c>
      <c r="J1336" s="612">
        <f t="shared" si="258"/>
        <v>582</v>
      </c>
    </row>
    <row r="1337" spans="2:10">
      <c r="B1337" s="332"/>
      <c r="C1337" s="393" t="s">
        <v>3337</v>
      </c>
      <c r="D1337" s="394" t="s">
        <v>3338</v>
      </c>
      <c r="E1337" s="619">
        <v>0</v>
      </c>
      <c r="F1337" s="619">
        <v>0</v>
      </c>
      <c r="G1337" s="612">
        <v>1073</v>
      </c>
      <c r="H1337" s="612">
        <v>1073</v>
      </c>
      <c r="I1337" s="612">
        <f t="shared" si="257"/>
        <v>1073</v>
      </c>
      <c r="J1337" s="612">
        <f t="shared" si="258"/>
        <v>1073</v>
      </c>
    </row>
    <row r="1338" spans="2:10">
      <c r="B1338" s="332"/>
      <c r="C1338" s="393" t="s">
        <v>3625</v>
      </c>
      <c r="D1338" s="394" t="s">
        <v>3626</v>
      </c>
      <c r="E1338" s="619">
        <v>0</v>
      </c>
      <c r="F1338" s="619">
        <v>0</v>
      </c>
      <c r="G1338" s="612">
        <v>251</v>
      </c>
      <c r="H1338" s="612">
        <v>251</v>
      </c>
      <c r="I1338" s="612">
        <f t="shared" si="257"/>
        <v>251</v>
      </c>
      <c r="J1338" s="612">
        <f t="shared" si="258"/>
        <v>251</v>
      </c>
    </row>
    <row r="1339" spans="2:10">
      <c r="B1339" s="332"/>
      <c r="C1339" s="393" t="s">
        <v>3212</v>
      </c>
      <c r="D1339" s="394" t="s">
        <v>3213</v>
      </c>
      <c r="E1339" s="619">
        <v>0</v>
      </c>
      <c r="F1339" s="619">
        <v>0</v>
      </c>
      <c r="G1339" s="612">
        <v>615</v>
      </c>
      <c r="H1339" s="612">
        <v>615</v>
      </c>
      <c r="I1339" s="612">
        <f t="shared" si="257"/>
        <v>615</v>
      </c>
      <c r="J1339" s="612">
        <f t="shared" si="258"/>
        <v>615</v>
      </c>
    </row>
    <row r="1340" spans="2:10">
      <c r="B1340" s="332"/>
      <c r="C1340" s="393" t="s">
        <v>3627</v>
      </c>
      <c r="D1340" s="394" t="s">
        <v>3628</v>
      </c>
      <c r="E1340" s="619">
        <v>0</v>
      </c>
      <c r="F1340" s="619">
        <v>0</v>
      </c>
      <c r="G1340" s="612">
        <v>1498</v>
      </c>
      <c r="H1340" s="612">
        <v>1498</v>
      </c>
      <c r="I1340" s="612">
        <f t="shared" si="257"/>
        <v>1498</v>
      </c>
      <c r="J1340" s="612">
        <f t="shared" si="258"/>
        <v>1498</v>
      </c>
    </row>
    <row r="1341" spans="2:10">
      <c r="B1341" s="332"/>
      <c r="C1341" s="393" t="s">
        <v>3143</v>
      </c>
      <c r="D1341" s="394" t="s">
        <v>3144</v>
      </c>
      <c r="E1341" s="619">
        <v>0</v>
      </c>
      <c r="F1341" s="619">
        <v>0</v>
      </c>
      <c r="G1341" s="612">
        <v>374</v>
      </c>
      <c r="H1341" s="612">
        <v>374</v>
      </c>
      <c r="I1341" s="612">
        <f t="shared" si="257"/>
        <v>374</v>
      </c>
      <c r="J1341" s="612">
        <f t="shared" si="258"/>
        <v>374</v>
      </c>
    </row>
    <row r="1342" spans="2:10">
      <c r="B1342" s="332"/>
      <c r="C1342" s="393" t="s">
        <v>3629</v>
      </c>
      <c r="D1342" s="394" t="s">
        <v>3630</v>
      </c>
      <c r="E1342" s="619">
        <v>0</v>
      </c>
      <c r="F1342" s="619">
        <v>0</v>
      </c>
      <c r="G1342" s="612">
        <v>839</v>
      </c>
      <c r="H1342" s="612">
        <v>839</v>
      </c>
      <c r="I1342" s="612">
        <f t="shared" si="257"/>
        <v>839</v>
      </c>
      <c r="J1342" s="612">
        <f t="shared" si="258"/>
        <v>839</v>
      </c>
    </row>
    <row r="1343" spans="2:10">
      <c r="B1343" s="332"/>
      <c r="C1343" s="393" t="s">
        <v>3631</v>
      </c>
      <c r="D1343" s="394" t="s">
        <v>4264</v>
      </c>
      <c r="E1343" s="619">
        <v>12050</v>
      </c>
      <c r="F1343" s="619">
        <v>12050</v>
      </c>
      <c r="G1343" s="612">
        <v>0</v>
      </c>
      <c r="H1343" s="612">
        <v>0</v>
      </c>
      <c r="I1343" s="612">
        <f t="shared" si="257"/>
        <v>12050</v>
      </c>
      <c r="J1343" s="612">
        <f t="shared" si="258"/>
        <v>12050</v>
      </c>
    </row>
    <row r="1344" spans="2:10">
      <c r="B1344" s="332"/>
      <c r="C1344" s="388" t="s">
        <v>3146</v>
      </c>
      <c r="D1344" s="385" t="s">
        <v>3689</v>
      </c>
      <c r="E1344" s="619">
        <v>0</v>
      </c>
      <c r="F1344" s="619">
        <v>0</v>
      </c>
      <c r="G1344" s="612">
        <v>72</v>
      </c>
      <c r="H1344" s="612">
        <v>72</v>
      </c>
      <c r="I1344" s="612">
        <f t="shared" si="257"/>
        <v>72</v>
      </c>
      <c r="J1344" s="612">
        <f t="shared" si="258"/>
        <v>72</v>
      </c>
    </row>
    <row r="1345" spans="2:10">
      <c r="B1345" s="332"/>
      <c r="C1345" s="388" t="s">
        <v>3567</v>
      </c>
      <c r="D1345" s="385" t="s">
        <v>3568</v>
      </c>
      <c r="E1345" s="619">
        <v>0</v>
      </c>
      <c r="F1345" s="619">
        <v>0</v>
      </c>
      <c r="G1345" s="612">
        <v>4</v>
      </c>
      <c r="H1345" s="612">
        <v>4</v>
      </c>
      <c r="I1345" s="612">
        <f t="shared" si="257"/>
        <v>4</v>
      </c>
      <c r="J1345" s="612">
        <f t="shared" si="258"/>
        <v>4</v>
      </c>
    </row>
    <row r="1346" spans="2:10">
      <c r="B1346" s="332"/>
      <c r="C1346" s="393" t="s">
        <v>3147</v>
      </c>
      <c r="D1346" s="394" t="s">
        <v>3148</v>
      </c>
      <c r="E1346" s="619">
        <v>0</v>
      </c>
      <c r="F1346" s="619">
        <v>0</v>
      </c>
      <c r="G1346" s="612">
        <v>4</v>
      </c>
      <c r="H1346" s="612">
        <v>4</v>
      </c>
      <c r="I1346" s="612">
        <f t="shared" si="257"/>
        <v>4</v>
      </c>
      <c r="J1346" s="612">
        <f t="shared" si="258"/>
        <v>4</v>
      </c>
    </row>
    <row r="1347" spans="2:10">
      <c r="B1347" s="332"/>
      <c r="C1347" s="393" t="s">
        <v>3149</v>
      </c>
      <c r="D1347" s="394" t="s">
        <v>3150</v>
      </c>
      <c r="E1347" s="619">
        <v>0</v>
      </c>
      <c r="F1347" s="619">
        <v>0</v>
      </c>
      <c r="G1347" s="612">
        <v>11</v>
      </c>
      <c r="H1347" s="612">
        <v>11</v>
      </c>
      <c r="I1347" s="612">
        <f t="shared" si="257"/>
        <v>11</v>
      </c>
      <c r="J1347" s="612">
        <f t="shared" si="258"/>
        <v>11</v>
      </c>
    </row>
    <row r="1348" spans="2:10">
      <c r="B1348" s="332"/>
      <c r="C1348" s="393" t="s">
        <v>3151</v>
      </c>
      <c r="D1348" s="394" t="s">
        <v>3221</v>
      </c>
      <c r="E1348" s="619">
        <v>7</v>
      </c>
      <c r="F1348" s="619">
        <v>7</v>
      </c>
      <c r="G1348" s="612">
        <v>204</v>
      </c>
      <c r="H1348" s="612">
        <v>204</v>
      </c>
      <c r="I1348" s="612">
        <f t="shared" si="257"/>
        <v>211</v>
      </c>
      <c r="J1348" s="612">
        <f t="shared" si="258"/>
        <v>211</v>
      </c>
    </row>
    <row r="1349" spans="2:10">
      <c r="B1349" s="332"/>
      <c r="C1349" s="393" t="s">
        <v>3156</v>
      </c>
      <c r="D1349" s="394" t="s">
        <v>3157</v>
      </c>
      <c r="E1349" s="619">
        <v>0</v>
      </c>
      <c r="F1349" s="619">
        <v>0</v>
      </c>
      <c r="G1349" s="612">
        <v>25395</v>
      </c>
      <c r="H1349" s="612">
        <v>25395</v>
      </c>
      <c r="I1349" s="612">
        <f t="shared" si="257"/>
        <v>25395</v>
      </c>
      <c r="J1349" s="612">
        <f t="shared" si="258"/>
        <v>25395</v>
      </c>
    </row>
    <row r="1350" spans="2:10">
      <c r="B1350" s="332"/>
      <c r="C1350" s="388" t="s">
        <v>3162</v>
      </c>
      <c r="D1350" s="385" t="s">
        <v>3163</v>
      </c>
      <c r="E1350" s="619">
        <v>0</v>
      </c>
      <c r="F1350" s="619">
        <v>0</v>
      </c>
      <c r="G1350" s="612">
        <v>16</v>
      </c>
      <c r="H1350" s="612">
        <v>16</v>
      </c>
      <c r="I1350" s="612">
        <f t="shared" si="257"/>
        <v>16</v>
      </c>
      <c r="J1350" s="612">
        <f t="shared" si="258"/>
        <v>16</v>
      </c>
    </row>
    <row r="1351" spans="2:10">
      <c r="B1351" s="332"/>
      <c r="C1351" s="393" t="s">
        <v>3164</v>
      </c>
      <c r="D1351" s="394" t="s">
        <v>3165</v>
      </c>
      <c r="E1351" s="619">
        <v>2</v>
      </c>
      <c r="F1351" s="619">
        <v>2</v>
      </c>
      <c r="G1351" s="612">
        <v>5595</v>
      </c>
      <c r="H1351" s="612">
        <v>5595</v>
      </c>
      <c r="I1351" s="612">
        <f t="shared" si="257"/>
        <v>5597</v>
      </c>
      <c r="J1351" s="612">
        <f t="shared" si="258"/>
        <v>5597</v>
      </c>
    </row>
    <row r="1352" spans="2:10">
      <c r="B1352" s="332"/>
      <c r="C1352" s="393" t="s">
        <v>3166</v>
      </c>
      <c r="D1352" s="394" t="s">
        <v>3167</v>
      </c>
      <c r="E1352" s="619">
        <v>116</v>
      </c>
      <c r="F1352" s="619">
        <v>116</v>
      </c>
      <c r="G1352" s="612">
        <v>61383</v>
      </c>
      <c r="H1352" s="612">
        <v>61383</v>
      </c>
      <c r="I1352" s="612">
        <f t="shared" si="257"/>
        <v>61499</v>
      </c>
      <c r="J1352" s="612">
        <f t="shared" si="258"/>
        <v>61499</v>
      </c>
    </row>
    <row r="1353" spans="2:10">
      <c r="B1353" s="332"/>
      <c r="C1353" s="393" t="s">
        <v>3168</v>
      </c>
      <c r="D1353" s="394" t="s">
        <v>3169</v>
      </c>
      <c r="E1353" s="619">
        <v>2</v>
      </c>
      <c r="F1353" s="619">
        <v>2</v>
      </c>
      <c r="G1353" s="612">
        <v>14304</v>
      </c>
      <c r="H1353" s="612">
        <v>14304</v>
      </c>
      <c r="I1353" s="612">
        <f t="shared" si="257"/>
        <v>14306</v>
      </c>
      <c r="J1353" s="612">
        <f t="shared" si="258"/>
        <v>14306</v>
      </c>
    </row>
    <row r="1354" spans="2:10">
      <c r="B1354" s="332"/>
      <c r="C1354" s="393" t="s">
        <v>3170</v>
      </c>
      <c r="D1354" s="394" t="s">
        <v>3171</v>
      </c>
      <c r="E1354" s="619">
        <v>1</v>
      </c>
      <c r="F1354" s="619">
        <v>1</v>
      </c>
      <c r="G1354" s="612">
        <v>3174</v>
      </c>
      <c r="H1354" s="612">
        <v>3174</v>
      </c>
      <c r="I1354" s="612">
        <f t="shared" si="257"/>
        <v>3175</v>
      </c>
      <c r="J1354" s="612">
        <f t="shared" si="258"/>
        <v>3175</v>
      </c>
    </row>
    <row r="1355" spans="2:10">
      <c r="B1355" s="332"/>
      <c r="C1355" s="393" t="s">
        <v>3172</v>
      </c>
      <c r="D1355" s="394" t="s">
        <v>3173</v>
      </c>
      <c r="E1355" s="619">
        <v>3</v>
      </c>
      <c r="F1355" s="619">
        <v>3</v>
      </c>
      <c r="G1355" s="612">
        <v>30</v>
      </c>
      <c r="H1355" s="612">
        <v>30</v>
      </c>
      <c r="I1355" s="612">
        <f t="shared" si="257"/>
        <v>33</v>
      </c>
      <c r="J1355" s="612">
        <f t="shared" si="258"/>
        <v>33</v>
      </c>
    </row>
    <row r="1356" spans="2:10">
      <c r="B1356" s="332"/>
      <c r="C1356" s="393" t="s">
        <v>3341</v>
      </c>
      <c r="D1356" s="394" t="s">
        <v>3342</v>
      </c>
      <c r="E1356" s="619">
        <v>0</v>
      </c>
      <c r="F1356" s="619">
        <v>0</v>
      </c>
      <c r="G1356" s="612">
        <v>72</v>
      </c>
      <c r="H1356" s="612">
        <v>72</v>
      </c>
      <c r="I1356" s="612">
        <f t="shared" si="257"/>
        <v>72</v>
      </c>
      <c r="J1356" s="612">
        <f t="shared" si="258"/>
        <v>72</v>
      </c>
    </row>
    <row r="1357" spans="2:10">
      <c r="B1357" s="332"/>
      <c r="C1357" s="393" t="s">
        <v>3176</v>
      </c>
      <c r="D1357" s="394" t="s">
        <v>3177</v>
      </c>
      <c r="E1357" s="619">
        <v>0</v>
      </c>
      <c r="F1357" s="619">
        <v>0</v>
      </c>
      <c r="G1357" s="612">
        <v>4447</v>
      </c>
      <c r="H1357" s="612">
        <v>4447</v>
      </c>
      <c r="I1357" s="612">
        <f t="shared" si="257"/>
        <v>4447</v>
      </c>
      <c r="J1357" s="612">
        <f t="shared" si="258"/>
        <v>4447</v>
      </c>
    </row>
    <row r="1358" spans="2:10">
      <c r="B1358" s="332"/>
      <c r="C1358" s="393" t="s">
        <v>3178</v>
      </c>
      <c r="D1358" s="394" t="s">
        <v>3179</v>
      </c>
      <c r="E1358" s="619">
        <v>0</v>
      </c>
      <c r="F1358" s="619">
        <v>0</v>
      </c>
      <c r="G1358" s="612">
        <v>21008</v>
      </c>
      <c r="H1358" s="612">
        <v>21008</v>
      </c>
      <c r="I1358" s="612">
        <f t="shared" si="257"/>
        <v>21008</v>
      </c>
      <c r="J1358" s="612">
        <f t="shared" si="258"/>
        <v>21008</v>
      </c>
    </row>
    <row r="1359" spans="2:10">
      <c r="B1359" s="332"/>
      <c r="C1359" s="388" t="s">
        <v>3184</v>
      </c>
      <c r="D1359" s="385" t="s">
        <v>3185</v>
      </c>
      <c r="E1359" s="619">
        <v>865</v>
      </c>
      <c r="F1359" s="619">
        <v>865</v>
      </c>
      <c r="G1359" s="612">
        <v>17183</v>
      </c>
      <c r="H1359" s="612">
        <v>17183</v>
      </c>
      <c r="I1359" s="612">
        <f t="shared" si="257"/>
        <v>18048</v>
      </c>
      <c r="J1359" s="612">
        <f t="shared" si="258"/>
        <v>18048</v>
      </c>
    </row>
    <row r="1360" spans="2:10">
      <c r="B1360" s="332"/>
      <c r="C1360" s="382" t="s">
        <v>3190</v>
      </c>
      <c r="D1360" s="383" t="s">
        <v>3191</v>
      </c>
      <c r="E1360" s="619">
        <v>0</v>
      </c>
      <c r="F1360" s="619">
        <v>0</v>
      </c>
      <c r="G1360" s="612">
        <v>2571</v>
      </c>
      <c r="H1360" s="612">
        <v>2571</v>
      </c>
      <c r="I1360" s="612">
        <f t="shared" si="257"/>
        <v>2571</v>
      </c>
      <c r="J1360" s="612">
        <f t="shared" si="258"/>
        <v>2571</v>
      </c>
    </row>
    <row r="1361" spans="1:10">
      <c r="B1361" s="332"/>
      <c r="C1361" s="388" t="s">
        <v>3456</v>
      </c>
      <c r="D1361" s="385" t="s">
        <v>3457</v>
      </c>
      <c r="E1361" s="619">
        <v>0</v>
      </c>
      <c r="F1361" s="619">
        <v>0</v>
      </c>
      <c r="G1361" s="612">
        <v>1</v>
      </c>
      <c r="H1361" s="612">
        <v>1</v>
      </c>
      <c r="I1361" s="612">
        <f t="shared" si="257"/>
        <v>1</v>
      </c>
      <c r="J1361" s="612">
        <f t="shared" si="258"/>
        <v>1</v>
      </c>
    </row>
    <row r="1362" spans="1:10" ht="13.8">
      <c r="C1362" s="333"/>
      <c r="D1362" s="99"/>
      <c r="E1362" s="619"/>
      <c r="F1362" s="619"/>
      <c r="G1362" s="612"/>
      <c r="H1362" s="612"/>
      <c r="I1362" s="612"/>
      <c r="J1362" s="612"/>
    </row>
    <row r="1363" spans="1:10" ht="13.8">
      <c r="A1363" s="392" t="s">
        <v>1885</v>
      </c>
      <c r="C1363" s="333"/>
      <c r="D1363" s="99"/>
      <c r="E1363" s="619"/>
      <c r="F1363" s="619"/>
      <c r="G1363" s="612"/>
      <c r="H1363" s="612"/>
      <c r="I1363" s="612"/>
      <c r="J1363" s="612"/>
    </row>
    <row r="1364" spans="1:10">
      <c r="B1364" s="332"/>
      <c r="C1364" s="393" t="s">
        <v>3347</v>
      </c>
      <c r="D1364" s="394" t="s">
        <v>3348</v>
      </c>
      <c r="E1364" s="619">
        <v>0</v>
      </c>
      <c r="F1364" s="619">
        <v>0</v>
      </c>
      <c r="G1364" s="612">
        <v>1174</v>
      </c>
      <c r="H1364" s="612">
        <v>1174</v>
      </c>
      <c r="I1364" s="612">
        <f t="shared" si="257"/>
        <v>1174</v>
      </c>
      <c r="J1364" s="612">
        <f t="shared" si="258"/>
        <v>1174</v>
      </c>
    </row>
    <row r="1365" spans="1:10">
      <c r="B1365" s="332"/>
      <c r="C1365" s="388" t="s">
        <v>3085</v>
      </c>
      <c r="D1365" s="385" t="s">
        <v>3086</v>
      </c>
      <c r="E1365" s="619">
        <v>0</v>
      </c>
      <c r="F1365" s="619">
        <v>0</v>
      </c>
      <c r="G1365" s="612">
        <v>1218</v>
      </c>
      <c r="H1365" s="612">
        <v>1218</v>
      </c>
      <c r="I1365" s="612">
        <f t="shared" si="257"/>
        <v>1218</v>
      </c>
      <c r="J1365" s="612">
        <f t="shared" si="258"/>
        <v>1218</v>
      </c>
    </row>
    <row r="1366" spans="1:10">
      <c r="B1366" s="332"/>
      <c r="C1366" s="393" t="s">
        <v>3632</v>
      </c>
      <c r="D1366" s="394" t="s">
        <v>3633</v>
      </c>
      <c r="E1366" s="619">
        <v>247</v>
      </c>
      <c r="F1366" s="619">
        <v>247</v>
      </c>
      <c r="G1366" s="612">
        <v>16</v>
      </c>
      <c r="H1366" s="612">
        <v>16</v>
      </c>
      <c r="I1366" s="612">
        <f t="shared" si="257"/>
        <v>263</v>
      </c>
      <c r="J1366" s="612">
        <f t="shared" si="258"/>
        <v>263</v>
      </c>
    </row>
    <row r="1367" spans="1:10">
      <c r="B1367" s="332"/>
      <c r="C1367" s="393" t="s">
        <v>3094</v>
      </c>
      <c r="D1367" s="394" t="s">
        <v>3095</v>
      </c>
      <c r="E1367" s="619">
        <v>337</v>
      </c>
      <c r="F1367" s="619">
        <v>337</v>
      </c>
      <c r="G1367" s="612">
        <v>3934</v>
      </c>
      <c r="H1367" s="612">
        <v>3934</v>
      </c>
      <c r="I1367" s="612">
        <f t="shared" si="257"/>
        <v>4271</v>
      </c>
      <c r="J1367" s="612">
        <f t="shared" si="258"/>
        <v>4271</v>
      </c>
    </row>
    <row r="1368" spans="1:10">
      <c r="B1368" s="332"/>
      <c r="C1368" s="393" t="s">
        <v>3096</v>
      </c>
      <c r="D1368" s="394" t="s">
        <v>3097</v>
      </c>
      <c r="E1368" s="619">
        <v>0</v>
      </c>
      <c r="F1368" s="619">
        <v>0</v>
      </c>
      <c r="G1368" s="612">
        <v>9</v>
      </c>
      <c r="H1368" s="612">
        <v>9</v>
      </c>
      <c r="I1368" s="612">
        <f t="shared" si="257"/>
        <v>9</v>
      </c>
      <c r="J1368" s="612">
        <f t="shared" si="258"/>
        <v>9</v>
      </c>
    </row>
    <row r="1369" spans="1:10">
      <c r="B1369" s="332"/>
      <c r="C1369" s="393" t="s">
        <v>3098</v>
      </c>
      <c r="D1369" s="394" t="s">
        <v>3198</v>
      </c>
      <c r="E1369" s="619">
        <v>0</v>
      </c>
      <c r="F1369" s="619">
        <v>0</v>
      </c>
      <c r="G1369" s="612">
        <v>12</v>
      </c>
      <c r="H1369" s="612">
        <v>12</v>
      </c>
      <c r="I1369" s="612">
        <f t="shared" si="257"/>
        <v>12</v>
      </c>
      <c r="J1369" s="612">
        <f t="shared" si="258"/>
        <v>12</v>
      </c>
    </row>
    <row r="1370" spans="1:10">
      <c r="B1370" s="332"/>
      <c r="C1370" s="393" t="s">
        <v>3099</v>
      </c>
      <c r="D1370" s="394" t="s">
        <v>3100</v>
      </c>
      <c r="E1370" s="619">
        <v>19</v>
      </c>
      <c r="F1370" s="619">
        <v>19</v>
      </c>
      <c r="G1370" s="612">
        <v>238</v>
      </c>
      <c r="H1370" s="612">
        <v>238</v>
      </c>
      <c r="I1370" s="612">
        <f t="shared" si="257"/>
        <v>257</v>
      </c>
      <c r="J1370" s="612">
        <f t="shared" si="258"/>
        <v>257</v>
      </c>
    </row>
    <row r="1371" spans="1:10">
      <c r="B1371" s="332"/>
      <c r="C1371" s="388" t="s">
        <v>3634</v>
      </c>
      <c r="D1371" s="385" t="s">
        <v>3635</v>
      </c>
      <c r="E1371" s="619">
        <v>0</v>
      </c>
      <c r="F1371" s="619">
        <v>0</v>
      </c>
      <c r="G1371" s="612">
        <v>2</v>
      </c>
      <c r="H1371" s="612">
        <v>2</v>
      </c>
      <c r="I1371" s="612">
        <f t="shared" si="257"/>
        <v>2</v>
      </c>
      <c r="J1371" s="612">
        <f t="shared" si="258"/>
        <v>2</v>
      </c>
    </row>
    <row r="1372" spans="1:10">
      <c r="B1372" s="332"/>
      <c r="C1372" s="382" t="s">
        <v>3636</v>
      </c>
      <c r="D1372" s="383" t="s">
        <v>3637</v>
      </c>
      <c r="E1372" s="619">
        <v>19</v>
      </c>
      <c r="F1372" s="619">
        <v>19</v>
      </c>
      <c r="G1372" s="612">
        <v>171</v>
      </c>
      <c r="H1372" s="612">
        <v>171</v>
      </c>
      <c r="I1372" s="612">
        <f t="shared" si="257"/>
        <v>190</v>
      </c>
      <c r="J1372" s="612">
        <f t="shared" si="258"/>
        <v>190</v>
      </c>
    </row>
    <row r="1373" spans="1:10">
      <c r="B1373" s="332"/>
      <c r="C1373" s="382" t="s">
        <v>3638</v>
      </c>
      <c r="D1373" s="383" t="s">
        <v>3639</v>
      </c>
      <c r="E1373" s="619">
        <v>13</v>
      </c>
      <c r="F1373" s="619">
        <v>13</v>
      </c>
      <c r="G1373" s="612">
        <v>117</v>
      </c>
      <c r="H1373" s="612">
        <v>117</v>
      </c>
      <c r="I1373" s="612">
        <f t="shared" si="257"/>
        <v>130</v>
      </c>
      <c r="J1373" s="612">
        <f t="shared" si="258"/>
        <v>130</v>
      </c>
    </row>
    <row r="1374" spans="1:10">
      <c r="B1374" s="332"/>
      <c r="C1374" s="388" t="s">
        <v>1997</v>
      </c>
      <c r="D1374" s="385" t="s">
        <v>3201</v>
      </c>
      <c r="E1374" s="619">
        <v>0</v>
      </c>
      <c r="F1374" s="619">
        <v>0</v>
      </c>
      <c r="G1374" s="612">
        <v>4</v>
      </c>
      <c r="H1374" s="612">
        <v>4</v>
      </c>
      <c r="I1374" s="612">
        <f t="shared" si="257"/>
        <v>4</v>
      </c>
      <c r="J1374" s="612">
        <f t="shared" si="258"/>
        <v>4</v>
      </c>
    </row>
    <row r="1375" spans="1:10">
      <c r="B1375" s="332"/>
      <c r="C1375" s="388" t="s">
        <v>2274</v>
      </c>
      <c r="D1375" s="385" t="s">
        <v>2275</v>
      </c>
      <c r="E1375" s="619">
        <v>0</v>
      </c>
      <c r="F1375" s="619">
        <v>0</v>
      </c>
      <c r="G1375" s="612">
        <v>26</v>
      </c>
      <c r="H1375" s="612">
        <v>26</v>
      </c>
      <c r="I1375" s="612">
        <f t="shared" si="257"/>
        <v>26</v>
      </c>
      <c r="J1375" s="612">
        <f t="shared" si="258"/>
        <v>26</v>
      </c>
    </row>
    <row r="1376" spans="1:10">
      <c r="B1376" s="332"/>
      <c r="C1376" s="393" t="s">
        <v>3101</v>
      </c>
      <c r="D1376" s="394" t="s">
        <v>3102</v>
      </c>
      <c r="E1376" s="619">
        <v>0</v>
      </c>
      <c r="F1376" s="619">
        <v>0</v>
      </c>
      <c r="G1376" s="612">
        <v>105</v>
      </c>
      <c r="H1376" s="612">
        <v>105</v>
      </c>
      <c r="I1376" s="612">
        <f t="shared" si="257"/>
        <v>105</v>
      </c>
      <c r="J1376" s="612">
        <f t="shared" si="258"/>
        <v>105</v>
      </c>
    </row>
    <row r="1377" spans="2:10">
      <c r="B1377" s="332"/>
      <c r="C1377" s="388" t="s">
        <v>3120</v>
      </c>
      <c r="D1377" s="385" t="s">
        <v>3121</v>
      </c>
      <c r="E1377" s="619">
        <v>0</v>
      </c>
      <c r="F1377" s="619">
        <v>0</v>
      </c>
      <c r="G1377" s="612">
        <v>3557</v>
      </c>
      <c r="H1377" s="612">
        <v>3557</v>
      </c>
      <c r="I1377" s="612">
        <f t="shared" si="257"/>
        <v>3557</v>
      </c>
      <c r="J1377" s="612">
        <f t="shared" si="258"/>
        <v>3557</v>
      </c>
    </row>
    <row r="1378" spans="2:10">
      <c r="B1378" s="332"/>
      <c r="C1378" s="393" t="s">
        <v>3128</v>
      </c>
      <c r="D1378" s="394" t="s">
        <v>3129</v>
      </c>
      <c r="E1378" s="619">
        <v>0</v>
      </c>
      <c r="F1378" s="619">
        <v>0</v>
      </c>
      <c r="G1378" s="612">
        <v>78</v>
      </c>
      <c r="H1378" s="612">
        <v>78</v>
      </c>
      <c r="I1378" s="612">
        <f t="shared" si="257"/>
        <v>78</v>
      </c>
      <c r="J1378" s="612">
        <f t="shared" si="258"/>
        <v>78</v>
      </c>
    </row>
    <row r="1379" spans="2:10">
      <c r="B1379" s="332"/>
      <c r="C1379" s="393" t="s">
        <v>3331</v>
      </c>
      <c r="D1379" s="394" t="s">
        <v>3332</v>
      </c>
      <c r="E1379" s="619">
        <v>0</v>
      </c>
      <c r="F1379" s="619">
        <v>0</v>
      </c>
      <c r="G1379" s="612">
        <v>9</v>
      </c>
      <c r="H1379" s="612">
        <v>9</v>
      </c>
      <c r="I1379" s="612">
        <f t="shared" si="257"/>
        <v>9</v>
      </c>
      <c r="J1379" s="612">
        <f t="shared" si="258"/>
        <v>9</v>
      </c>
    </row>
    <row r="1380" spans="2:10">
      <c r="B1380" s="332"/>
      <c r="C1380" s="393" t="s">
        <v>3640</v>
      </c>
      <c r="D1380" s="394" t="s">
        <v>3641</v>
      </c>
      <c r="E1380" s="619">
        <v>0</v>
      </c>
      <c r="F1380" s="619">
        <v>0</v>
      </c>
      <c r="G1380" s="612">
        <v>2</v>
      </c>
      <c r="H1380" s="612">
        <v>2</v>
      </c>
      <c r="I1380" s="612">
        <f t="shared" si="257"/>
        <v>2</v>
      </c>
      <c r="J1380" s="612">
        <f t="shared" si="258"/>
        <v>2</v>
      </c>
    </row>
    <row r="1381" spans="2:10">
      <c r="B1381" s="332"/>
      <c r="C1381" s="393" t="s">
        <v>3138</v>
      </c>
      <c r="D1381" s="394" t="s">
        <v>3139</v>
      </c>
      <c r="E1381" s="619">
        <v>0</v>
      </c>
      <c r="F1381" s="619">
        <v>0</v>
      </c>
      <c r="G1381" s="612">
        <v>2126</v>
      </c>
      <c r="H1381" s="612">
        <v>2126</v>
      </c>
      <c r="I1381" s="612">
        <f t="shared" si="257"/>
        <v>2126</v>
      </c>
      <c r="J1381" s="612">
        <f t="shared" si="258"/>
        <v>2126</v>
      </c>
    </row>
    <row r="1382" spans="2:10">
      <c r="B1382" s="332"/>
      <c r="C1382" s="393" t="s">
        <v>3140</v>
      </c>
      <c r="D1382" s="394" t="s">
        <v>3141</v>
      </c>
      <c r="E1382" s="619">
        <v>0</v>
      </c>
      <c r="F1382" s="619">
        <v>0</v>
      </c>
      <c r="G1382" s="612">
        <v>2126</v>
      </c>
      <c r="H1382" s="612">
        <v>2126</v>
      </c>
      <c r="I1382" s="612">
        <f t="shared" ref="I1382:I1436" si="259">SUM(E1382,G1382)</f>
        <v>2126</v>
      </c>
      <c r="J1382" s="612">
        <f t="shared" ref="J1382:J1436" si="260">SUM(F1382,H1382)</f>
        <v>2126</v>
      </c>
    </row>
    <row r="1383" spans="2:10">
      <c r="B1383" s="332"/>
      <c r="C1383" s="393" t="s">
        <v>3337</v>
      </c>
      <c r="D1383" s="394" t="s">
        <v>3338</v>
      </c>
      <c r="E1383" s="619">
        <v>0</v>
      </c>
      <c r="F1383" s="619">
        <v>0</v>
      </c>
      <c r="G1383" s="612">
        <v>2126</v>
      </c>
      <c r="H1383" s="612">
        <v>2126</v>
      </c>
      <c r="I1383" s="612">
        <f t="shared" si="259"/>
        <v>2126</v>
      </c>
      <c r="J1383" s="612">
        <f t="shared" si="260"/>
        <v>2126</v>
      </c>
    </row>
    <row r="1384" spans="2:10">
      <c r="B1384" s="332"/>
      <c r="C1384" s="393" t="s">
        <v>3212</v>
      </c>
      <c r="D1384" s="394" t="s">
        <v>3213</v>
      </c>
      <c r="E1384" s="619">
        <v>0</v>
      </c>
      <c r="F1384" s="619">
        <v>0</v>
      </c>
      <c r="G1384" s="612">
        <v>2126</v>
      </c>
      <c r="H1384" s="612">
        <v>2126</v>
      </c>
      <c r="I1384" s="612">
        <f t="shared" si="259"/>
        <v>2126</v>
      </c>
      <c r="J1384" s="612">
        <f t="shared" si="260"/>
        <v>2126</v>
      </c>
    </row>
    <row r="1385" spans="2:10">
      <c r="B1385" s="332"/>
      <c r="C1385" s="393" t="s">
        <v>3143</v>
      </c>
      <c r="D1385" s="394" t="s">
        <v>3144</v>
      </c>
      <c r="E1385" s="619">
        <v>0</v>
      </c>
      <c r="F1385" s="619">
        <v>0</v>
      </c>
      <c r="G1385" s="612">
        <v>2126</v>
      </c>
      <c r="H1385" s="612">
        <v>2126</v>
      </c>
      <c r="I1385" s="612">
        <f t="shared" si="259"/>
        <v>2126</v>
      </c>
      <c r="J1385" s="612">
        <f t="shared" si="260"/>
        <v>2126</v>
      </c>
    </row>
    <row r="1386" spans="2:10">
      <c r="B1386" s="332"/>
      <c r="C1386" s="393" t="s">
        <v>3642</v>
      </c>
      <c r="D1386" s="394" t="s">
        <v>4552</v>
      </c>
      <c r="E1386" s="619">
        <v>0</v>
      </c>
      <c r="F1386" s="619">
        <v>0</v>
      </c>
      <c r="G1386" s="612">
        <v>2126</v>
      </c>
      <c r="H1386" s="612">
        <v>2126</v>
      </c>
      <c r="I1386" s="612">
        <f t="shared" si="259"/>
        <v>2126</v>
      </c>
      <c r="J1386" s="612">
        <f t="shared" si="260"/>
        <v>2126</v>
      </c>
    </row>
    <row r="1387" spans="2:10">
      <c r="B1387" s="332"/>
      <c r="C1387" s="393" t="s">
        <v>3629</v>
      </c>
      <c r="D1387" s="394" t="s">
        <v>3630</v>
      </c>
      <c r="E1387" s="619">
        <v>0</v>
      </c>
      <c r="F1387" s="619">
        <v>0</v>
      </c>
      <c r="G1387" s="612">
        <v>2126</v>
      </c>
      <c r="H1387" s="612">
        <v>2126</v>
      </c>
      <c r="I1387" s="612">
        <f t="shared" si="259"/>
        <v>2126</v>
      </c>
      <c r="J1387" s="612">
        <f t="shared" si="260"/>
        <v>2126</v>
      </c>
    </row>
    <row r="1388" spans="2:10">
      <c r="B1388" s="332"/>
      <c r="C1388" s="393" t="s">
        <v>3145</v>
      </c>
      <c r="D1388" s="394" t="s">
        <v>6650</v>
      </c>
      <c r="E1388" s="619">
        <v>0</v>
      </c>
      <c r="F1388" s="619">
        <v>0</v>
      </c>
      <c r="G1388" s="612">
        <v>2126</v>
      </c>
      <c r="H1388" s="612">
        <v>2126</v>
      </c>
      <c r="I1388" s="612">
        <f t="shared" si="259"/>
        <v>2126</v>
      </c>
      <c r="J1388" s="612">
        <f t="shared" si="260"/>
        <v>2126</v>
      </c>
    </row>
    <row r="1389" spans="2:10">
      <c r="B1389" s="332"/>
      <c r="C1389" s="388" t="s">
        <v>3643</v>
      </c>
      <c r="D1389" s="385" t="s">
        <v>3644</v>
      </c>
      <c r="E1389" s="619">
        <v>0</v>
      </c>
      <c r="F1389" s="619">
        <v>0</v>
      </c>
      <c r="G1389" s="612">
        <v>10</v>
      </c>
      <c r="H1389" s="612">
        <v>10</v>
      </c>
      <c r="I1389" s="612">
        <f t="shared" si="259"/>
        <v>10</v>
      </c>
      <c r="J1389" s="612">
        <f t="shared" si="260"/>
        <v>10</v>
      </c>
    </row>
    <row r="1390" spans="2:10">
      <c r="B1390" s="332"/>
      <c r="C1390" s="388" t="s">
        <v>3219</v>
      </c>
      <c r="D1390" s="385" t="s">
        <v>3220</v>
      </c>
      <c r="E1390" s="619">
        <v>0</v>
      </c>
      <c r="F1390" s="619">
        <v>0</v>
      </c>
      <c r="G1390" s="612">
        <v>22</v>
      </c>
      <c r="H1390" s="612">
        <v>22</v>
      </c>
      <c r="I1390" s="612">
        <f t="shared" si="259"/>
        <v>22</v>
      </c>
      <c r="J1390" s="612">
        <f t="shared" si="260"/>
        <v>22</v>
      </c>
    </row>
    <row r="1391" spans="2:10">
      <c r="B1391" s="332"/>
      <c r="C1391" s="393" t="s">
        <v>3151</v>
      </c>
      <c r="D1391" s="394" t="s">
        <v>3221</v>
      </c>
      <c r="E1391" s="619">
        <v>4</v>
      </c>
      <c r="F1391" s="619">
        <v>4</v>
      </c>
      <c r="G1391" s="612">
        <v>106</v>
      </c>
      <c r="H1391" s="612">
        <v>106</v>
      </c>
      <c r="I1391" s="612">
        <f t="shared" si="259"/>
        <v>110</v>
      </c>
      <c r="J1391" s="612">
        <f t="shared" si="260"/>
        <v>110</v>
      </c>
    </row>
    <row r="1392" spans="2:10">
      <c r="B1392" s="332"/>
      <c r="C1392" s="393" t="s">
        <v>3152</v>
      </c>
      <c r="D1392" s="394" t="s">
        <v>3153</v>
      </c>
      <c r="E1392" s="619">
        <v>0</v>
      </c>
      <c r="F1392" s="619">
        <v>0</v>
      </c>
      <c r="G1392" s="612">
        <v>2178</v>
      </c>
      <c r="H1392" s="612">
        <v>2178</v>
      </c>
      <c r="I1392" s="612">
        <f t="shared" si="259"/>
        <v>2178</v>
      </c>
      <c r="J1392" s="612">
        <f t="shared" si="260"/>
        <v>2178</v>
      </c>
    </row>
    <row r="1393" spans="2:10">
      <c r="B1393" s="332"/>
      <c r="C1393" s="393" t="s">
        <v>3156</v>
      </c>
      <c r="D1393" s="394" t="s">
        <v>3157</v>
      </c>
      <c r="E1393" s="619">
        <v>5</v>
      </c>
      <c r="F1393" s="619">
        <v>5</v>
      </c>
      <c r="G1393" s="612">
        <v>6867</v>
      </c>
      <c r="H1393" s="612">
        <v>6867</v>
      </c>
      <c r="I1393" s="612">
        <f t="shared" si="259"/>
        <v>6872</v>
      </c>
      <c r="J1393" s="612">
        <f t="shared" si="260"/>
        <v>6872</v>
      </c>
    </row>
    <row r="1394" spans="2:10" ht="13.5" customHeight="1">
      <c r="B1394" s="332"/>
      <c r="C1394" s="393" t="s">
        <v>3158</v>
      </c>
      <c r="D1394" s="394" t="s">
        <v>3159</v>
      </c>
      <c r="E1394" s="619">
        <v>14</v>
      </c>
      <c r="F1394" s="619">
        <v>14</v>
      </c>
      <c r="G1394" s="612">
        <v>3027</v>
      </c>
      <c r="H1394" s="612">
        <v>3027</v>
      </c>
      <c r="I1394" s="612">
        <f t="shared" si="259"/>
        <v>3041</v>
      </c>
      <c r="J1394" s="612">
        <f t="shared" si="260"/>
        <v>3041</v>
      </c>
    </row>
    <row r="1395" spans="2:10">
      <c r="B1395" s="332"/>
      <c r="C1395" s="393" t="s">
        <v>3164</v>
      </c>
      <c r="D1395" s="394" t="s">
        <v>3165</v>
      </c>
      <c r="E1395" s="619">
        <v>0</v>
      </c>
      <c r="F1395" s="619">
        <v>0</v>
      </c>
      <c r="G1395" s="612">
        <v>1243</v>
      </c>
      <c r="H1395" s="612">
        <v>1243</v>
      </c>
      <c r="I1395" s="612">
        <f t="shared" si="259"/>
        <v>1243</v>
      </c>
      <c r="J1395" s="612">
        <f t="shared" si="260"/>
        <v>1243</v>
      </c>
    </row>
    <row r="1396" spans="2:10">
      <c r="B1396" s="332"/>
      <c r="C1396" s="393" t="s">
        <v>3166</v>
      </c>
      <c r="D1396" s="394" t="s">
        <v>3167</v>
      </c>
      <c r="E1396" s="619">
        <v>390</v>
      </c>
      <c r="F1396" s="619">
        <v>390</v>
      </c>
      <c r="G1396" s="612">
        <v>8069</v>
      </c>
      <c r="H1396" s="612">
        <v>8069</v>
      </c>
      <c r="I1396" s="612">
        <f t="shared" si="259"/>
        <v>8459</v>
      </c>
      <c r="J1396" s="612">
        <f t="shared" si="260"/>
        <v>8459</v>
      </c>
    </row>
    <row r="1397" spans="2:10">
      <c r="B1397" s="332"/>
      <c r="C1397" s="393" t="s">
        <v>3645</v>
      </c>
      <c r="D1397" s="394" t="s">
        <v>3646</v>
      </c>
      <c r="E1397" s="619">
        <v>0</v>
      </c>
      <c r="F1397" s="619">
        <v>0</v>
      </c>
      <c r="G1397" s="612">
        <v>220</v>
      </c>
      <c r="H1397" s="612">
        <v>220</v>
      </c>
      <c r="I1397" s="612">
        <f t="shared" si="259"/>
        <v>220</v>
      </c>
      <c r="J1397" s="612">
        <f t="shared" si="260"/>
        <v>220</v>
      </c>
    </row>
    <row r="1398" spans="2:10">
      <c r="B1398" s="332"/>
      <c r="C1398" s="393" t="s">
        <v>3168</v>
      </c>
      <c r="D1398" s="394" t="s">
        <v>3169</v>
      </c>
      <c r="E1398" s="619">
        <v>0</v>
      </c>
      <c r="F1398" s="619">
        <v>0</v>
      </c>
      <c r="G1398" s="612">
        <v>1423</v>
      </c>
      <c r="H1398" s="612">
        <v>1423</v>
      </c>
      <c r="I1398" s="612">
        <f t="shared" si="259"/>
        <v>1423</v>
      </c>
      <c r="J1398" s="612">
        <f t="shared" si="260"/>
        <v>1423</v>
      </c>
    </row>
    <row r="1399" spans="2:10">
      <c r="B1399" s="332"/>
      <c r="C1399" s="393" t="s">
        <v>3170</v>
      </c>
      <c r="D1399" s="394" t="s">
        <v>3171</v>
      </c>
      <c r="E1399" s="619">
        <v>0</v>
      </c>
      <c r="F1399" s="619">
        <v>0</v>
      </c>
      <c r="G1399" s="612">
        <v>59</v>
      </c>
      <c r="H1399" s="612">
        <v>59</v>
      </c>
      <c r="I1399" s="612">
        <f t="shared" si="259"/>
        <v>59</v>
      </c>
      <c r="J1399" s="612">
        <f t="shared" si="260"/>
        <v>59</v>
      </c>
    </row>
    <row r="1400" spans="2:10">
      <c r="B1400" s="332"/>
      <c r="C1400" s="393" t="s">
        <v>3172</v>
      </c>
      <c r="D1400" s="394" t="s">
        <v>3173</v>
      </c>
      <c r="E1400" s="619">
        <v>117</v>
      </c>
      <c r="F1400" s="619">
        <v>117</v>
      </c>
      <c r="G1400" s="612">
        <v>445</v>
      </c>
      <c r="H1400" s="612">
        <v>445</v>
      </c>
      <c r="I1400" s="612">
        <f t="shared" si="259"/>
        <v>562</v>
      </c>
      <c r="J1400" s="612">
        <f t="shared" si="260"/>
        <v>562</v>
      </c>
    </row>
    <row r="1401" spans="2:10">
      <c r="B1401" s="332"/>
      <c r="C1401" s="393" t="s">
        <v>3174</v>
      </c>
      <c r="D1401" s="394" t="s">
        <v>3175</v>
      </c>
      <c r="E1401" s="619">
        <v>0</v>
      </c>
      <c r="F1401" s="619">
        <v>0</v>
      </c>
      <c r="G1401" s="612">
        <v>338</v>
      </c>
      <c r="H1401" s="612">
        <v>338</v>
      </c>
      <c r="I1401" s="612">
        <f t="shared" si="259"/>
        <v>338</v>
      </c>
      <c r="J1401" s="612">
        <f t="shared" si="260"/>
        <v>338</v>
      </c>
    </row>
    <row r="1402" spans="2:10">
      <c r="B1402" s="332"/>
      <c r="C1402" s="393" t="s">
        <v>3341</v>
      </c>
      <c r="D1402" s="394" t="s">
        <v>3342</v>
      </c>
      <c r="E1402" s="619">
        <v>0</v>
      </c>
      <c r="F1402" s="619">
        <v>0</v>
      </c>
      <c r="G1402" s="612">
        <v>1</v>
      </c>
      <c r="H1402" s="612">
        <v>1</v>
      </c>
      <c r="I1402" s="612">
        <f t="shared" si="259"/>
        <v>1</v>
      </c>
      <c r="J1402" s="612">
        <f t="shared" si="260"/>
        <v>1</v>
      </c>
    </row>
    <row r="1403" spans="2:10">
      <c r="B1403" s="332"/>
      <c r="C1403" s="393" t="s">
        <v>3176</v>
      </c>
      <c r="D1403" s="394" t="s">
        <v>3177</v>
      </c>
      <c r="E1403" s="619">
        <v>0</v>
      </c>
      <c r="F1403" s="619">
        <v>0</v>
      </c>
      <c r="G1403" s="612">
        <v>65</v>
      </c>
      <c r="H1403" s="612">
        <v>65</v>
      </c>
      <c r="I1403" s="612">
        <f t="shared" si="259"/>
        <v>65</v>
      </c>
      <c r="J1403" s="612">
        <f t="shared" si="260"/>
        <v>65</v>
      </c>
    </row>
    <row r="1404" spans="2:10">
      <c r="B1404" s="332"/>
      <c r="C1404" s="393" t="s">
        <v>3226</v>
      </c>
      <c r="D1404" s="394" t="s">
        <v>3227</v>
      </c>
      <c r="E1404" s="619">
        <v>0</v>
      </c>
      <c r="F1404" s="619">
        <v>0</v>
      </c>
      <c r="G1404" s="612">
        <v>116</v>
      </c>
      <c r="H1404" s="612">
        <v>116</v>
      </c>
      <c r="I1404" s="612">
        <f t="shared" si="259"/>
        <v>116</v>
      </c>
      <c r="J1404" s="612">
        <f t="shared" si="260"/>
        <v>116</v>
      </c>
    </row>
    <row r="1405" spans="2:10">
      <c r="B1405" s="332"/>
      <c r="C1405" s="393" t="s">
        <v>3178</v>
      </c>
      <c r="D1405" s="394" t="s">
        <v>3179</v>
      </c>
      <c r="E1405" s="619">
        <v>0</v>
      </c>
      <c r="F1405" s="619">
        <v>0</v>
      </c>
      <c r="G1405" s="612">
        <v>720</v>
      </c>
      <c r="H1405" s="612">
        <v>720</v>
      </c>
      <c r="I1405" s="612">
        <f t="shared" si="259"/>
        <v>720</v>
      </c>
      <c r="J1405" s="612">
        <f t="shared" si="260"/>
        <v>720</v>
      </c>
    </row>
    <row r="1406" spans="2:10">
      <c r="B1406" s="332"/>
      <c r="C1406" s="393" t="s">
        <v>3180</v>
      </c>
      <c r="D1406" s="394" t="s">
        <v>3181</v>
      </c>
      <c r="E1406" s="619">
        <v>0</v>
      </c>
      <c r="F1406" s="619">
        <v>0</v>
      </c>
      <c r="G1406" s="612">
        <v>53</v>
      </c>
      <c r="H1406" s="612">
        <v>53</v>
      </c>
      <c r="I1406" s="612">
        <f t="shared" si="259"/>
        <v>53</v>
      </c>
      <c r="J1406" s="612">
        <f t="shared" si="260"/>
        <v>53</v>
      </c>
    </row>
    <row r="1407" spans="2:10">
      <c r="B1407" s="332"/>
      <c r="C1407" s="393" t="s">
        <v>3184</v>
      </c>
      <c r="D1407" s="394" t="s">
        <v>3185</v>
      </c>
      <c r="E1407" s="619">
        <v>0</v>
      </c>
      <c r="F1407" s="619">
        <v>0</v>
      </c>
      <c r="G1407" s="612">
        <v>2063</v>
      </c>
      <c r="H1407" s="612">
        <v>2063</v>
      </c>
      <c r="I1407" s="612">
        <f t="shared" si="259"/>
        <v>2063</v>
      </c>
      <c r="J1407" s="612">
        <f t="shared" si="260"/>
        <v>2063</v>
      </c>
    </row>
    <row r="1408" spans="2:10">
      <c r="B1408" s="332"/>
      <c r="C1408" s="382" t="s">
        <v>3186</v>
      </c>
      <c r="D1408" s="383" t="s">
        <v>3187</v>
      </c>
      <c r="E1408" s="619">
        <v>0</v>
      </c>
      <c r="F1408" s="619">
        <v>0</v>
      </c>
      <c r="G1408" s="612">
        <v>91</v>
      </c>
      <c r="H1408" s="612">
        <v>91</v>
      </c>
      <c r="I1408" s="612">
        <f t="shared" si="259"/>
        <v>91</v>
      </c>
      <c r="J1408" s="612">
        <f t="shared" si="260"/>
        <v>91</v>
      </c>
    </row>
    <row r="1409" spans="1:10">
      <c r="B1409" s="332"/>
      <c r="C1409" s="388" t="s">
        <v>3188</v>
      </c>
      <c r="D1409" s="385" t="s">
        <v>3189</v>
      </c>
      <c r="E1409" s="619">
        <v>30</v>
      </c>
      <c r="F1409" s="619">
        <v>30</v>
      </c>
      <c r="G1409" s="612">
        <v>957</v>
      </c>
      <c r="H1409" s="612">
        <v>957</v>
      </c>
      <c r="I1409" s="612">
        <f t="shared" si="259"/>
        <v>987</v>
      </c>
      <c r="J1409" s="612">
        <f t="shared" si="260"/>
        <v>987</v>
      </c>
    </row>
    <row r="1410" spans="1:10">
      <c r="B1410" s="332"/>
      <c r="C1410" s="382" t="s">
        <v>3190</v>
      </c>
      <c r="D1410" s="383" t="s">
        <v>3191</v>
      </c>
      <c r="E1410" s="619">
        <v>0</v>
      </c>
      <c r="F1410" s="619">
        <v>0</v>
      </c>
      <c r="G1410" s="612">
        <v>1079</v>
      </c>
      <c r="H1410" s="612">
        <v>1079</v>
      </c>
      <c r="I1410" s="612">
        <f t="shared" si="259"/>
        <v>1079</v>
      </c>
      <c r="J1410" s="612">
        <f t="shared" si="260"/>
        <v>1079</v>
      </c>
    </row>
    <row r="1411" spans="1:10">
      <c r="B1411" s="332"/>
      <c r="C1411" s="388" t="s">
        <v>3497</v>
      </c>
      <c r="D1411" s="385" t="s">
        <v>3498</v>
      </c>
      <c r="E1411" s="619">
        <v>1</v>
      </c>
      <c r="F1411" s="619">
        <v>1</v>
      </c>
      <c r="G1411" s="612">
        <v>114</v>
      </c>
      <c r="H1411" s="612">
        <v>114</v>
      </c>
      <c r="I1411" s="612">
        <f t="shared" si="259"/>
        <v>115</v>
      </c>
      <c r="J1411" s="612">
        <f t="shared" si="260"/>
        <v>115</v>
      </c>
    </row>
    <row r="1412" spans="1:10" ht="13.8">
      <c r="C1412" s="333"/>
      <c r="D1412" s="99"/>
      <c r="E1412" s="619"/>
      <c r="F1412" s="619"/>
      <c r="G1412" s="612"/>
      <c r="H1412" s="612"/>
      <c r="I1412" s="612"/>
      <c r="J1412" s="612"/>
    </row>
    <row r="1413" spans="1:10" ht="13.8">
      <c r="A1413" s="392" t="s">
        <v>3647</v>
      </c>
      <c r="C1413" s="333"/>
      <c r="D1413" s="99"/>
      <c r="E1413" s="619"/>
      <c r="F1413" s="619"/>
      <c r="G1413" s="612"/>
      <c r="H1413" s="612"/>
      <c r="I1413" s="612"/>
      <c r="J1413" s="612"/>
    </row>
    <row r="1414" spans="1:10">
      <c r="B1414" s="332"/>
      <c r="C1414" s="436">
        <v>260105</v>
      </c>
      <c r="D1414" s="385" t="s">
        <v>3648</v>
      </c>
      <c r="E1414" s="619">
        <v>0</v>
      </c>
      <c r="F1414" s="619">
        <v>0</v>
      </c>
      <c r="G1414" s="612">
        <v>3</v>
      </c>
      <c r="H1414" s="612">
        <v>3</v>
      </c>
      <c r="I1414" s="612">
        <f t="shared" si="259"/>
        <v>3</v>
      </c>
      <c r="J1414" s="612">
        <f t="shared" si="260"/>
        <v>3</v>
      </c>
    </row>
    <row r="1415" spans="1:10">
      <c r="B1415" s="332"/>
      <c r="C1415" s="436">
        <v>310052</v>
      </c>
      <c r="D1415" s="421" t="s">
        <v>3649</v>
      </c>
      <c r="E1415" s="619">
        <v>0</v>
      </c>
      <c r="F1415" s="619">
        <v>0</v>
      </c>
      <c r="G1415" s="612">
        <v>42</v>
      </c>
      <c r="H1415" s="612">
        <v>42</v>
      </c>
      <c r="I1415" s="612">
        <f t="shared" si="259"/>
        <v>42</v>
      </c>
      <c r="J1415" s="612">
        <f t="shared" si="260"/>
        <v>42</v>
      </c>
    </row>
    <row r="1416" spans="1:10">
      <c r="B1416" s="332"/>
      <c r="C1416" s="436">
        <v>600349</v>
      </c>
      <c r="D1416" s="385" t="s">
        <v>3081</v>
      </c>
      <c r="E1416" s="619">
        <v>0</v>
      </c>
      <c r="F1416" s="619">
        <v>0</v>
      </c>
      <c r="G1416" s="612">
        <v>908</v>
      </c>
      <c r="H1416" s="612">
        <v>908</v>
      </c>
      <c r="I1416" s="612">
        <f t="shared" si="259"/>
        <v>908</v>
      </c>
      <c r="J1416" s="612">
        <f t="shared" si="260"/>
        <v>908</v>
      </c>
    </row>
    <row r="1417" spans="1:10">
      <c r="B1417" s="332"/>
      <c r="C1417" s="963" t="s">
        <v>3650</v>
      </c>
      <c r="D1417" s="421" t="s">
        <v>3651</v>
      </c>
      <c r="E1417" s="619">
        <v>29</v>
      </c>
      <c r="F1417" s="619">
        <v>29</v>
      </c>
      <c r="G1417" s="612">
        <v>76</v>
      </c>
      <c r="H1417" s="612">
        <v>76</v>
      </c>
      <c r="I1417" s="612">
        <f t="shared" si="259"/>
        <v>105</v>
      </c>
      <c r="J1417" s="612">
        <f t="shared" si="260"/>
        <v>105</v>
      </c>
    </row>
    <row r="1418" spans="1:10">
      <c r="B1418" s="332"/>
      <c r="C1418" s="382" t="s">
        <v>3652</v>
      </c>
      <c r="D1418" s="383" t="s">
        <v>3653</v>
      </c>
      <c r="E1418" s="619">
        <v>2</v>
      </c>
      <c r="F1418" s="619">
        <v>2</v>
      </c>
      <c r="G1418" s="612">
        <v>23</v>
      </c>
      <c r="H1418" s="612">
        <v>23</v>
      </c>
      <c r="I1418" s="612">
        <f t="shared" si="259"/>
        <v>25</v>
      </c>
      <c r="J1418" s="612">
        <f t="shared" si="260"/>
        <v>25</v>
      </c>
    </row>
    <row r="1419" spans="1:10">
      <c r="B1419" s="332"/>
      <c r="C1419" s="424" t="s">
        <v>3654</v>
      </c>
      <c r="D1419" s="422" t="s">
        <v>3655</v>
      </c>
      <c r="E1419" s="619">
        <v>309</v>
      </c>
      <c r="F1419" s="619">
        <v>309</v>
      </c>
      <c r="G1419" s="612">
        <v>256</v>
      </c>
      <c r="H1419" s="612">
        <v>256</v>
      </c>
      <c r="I1419" s="612">
        <f t="shared" si="259"/>
        <v>565</v>
      </c>
      <c r="J1419" s="612">
        <f t="shared" si="260"/>
        <v>565</v>
      </c>
    </row>
    <row r="1420" spans="1:10">
      <c r="B1420" s="332"/>
      <c r="C1420" s="963" t="s">
        <v>3656</v>
      </c>
      <c r="D1420" s="421" t="s">
        <v>3657</v>
      </c>
      <c r="E1420" s="619">
        <v>29</v>
      </c>
      <c r="F1420" s="619">
        <v>29</v>
      </c>
      <c r="G1420" s="612">
        <v>143</v>
      </c>
      <c r="H1420" s="612">
        <v>143</v>
      </c>
      <c r="I1420" s="612">
        <f t="shared" si="259"/>
        <v>172</v>
      </c>
      <c r="J1420" s="612">
        <f t="shared" si="260"/>
        <v>172</v>
      </c>
    </row>
    <row r="1421" spans="1:10">
      <c r="B1421" s="332"/>
      <c r="C1421" s="963" t="s">
        <v>3658</v>
      </c>
      <c r="D1421" s="421" t="s">
        <v>3659</v>
      </c>
      <c r="E1421" s="619">
        <v>29</v>
      </c>
      <c r="F1421" s="619">
        <v>29</v>
      </c>
      <c r="G1421" s="612">
        <v>143</v>
      </c>
      <c r="H1421" s="612">
        <v>143</v>
      </c>
      <c r="I1421" s="612">
        <f t="shared" si="259"/>
        <v>172</v>
      </c>
      <c r="J1421" s="612">
        <f t="shared" si="260"/>
        <v>172</v>
      </c>
    </row>
    <row r="1422" spans="1:10">
      <c r="B1422" s="332"/>
      <c r="C1422" s="963" t="s">
        <v>3660</v>
      </c>
      <c r="D1422" s="421" t="s">
        <v>3661</v>
      </c>
      <c r="E1422" s="619">
        <v>0</v>
      </c>
      <c r="F1422" s="619">
        <v>0</v>
      </c>
      <c r="G1422" s="612">
        <v>70</v>
      </c>
      <c r="H1422" s="612">
        <v>70</v>
      </c>
      <c r="I1422" s="612">
        <f t="shared" si="259"/>
        <v>70</v>
      </c>
      <c r="J1422" s="612">
        <f t="shared" si="260"/>
        <v>70</v>
      </c>
    </row>
    <row r="1423" spans="1:10">
      <c r="B1423" s="332"/>
      <c r="C1423" s="382" t="s">
        <v>3662</v>
      </c>
      <c r="D1423" s="383" t="s">
        <v>3663</v>
      </c>
      <c r="E1423" s="619">
        <v>3680</v>
      </c>
      <c r="F1423" s="619">
        <v>3680</v>
      </c>
      <c r="G1423" s="612">
        <v>5635</v>
      </c>
      <c r="H1423" s="612">
        <v>5635</v>
      </c>
      <c r="I1423" s="612">
        <f t="shared" si="259"/>
        <v>9315</v>
      </c>
      <c r="J1423" s="612">
        <f t="shared" si="260"/>
        <v>9315</v>
      </c>
    </row>
    <row r="1424" spans="1:10">
      <c r="B1424" s="332"/>
      <c r="C1424" s="382" t="s">
        <v>3085</v>
      </c>
      <c r="D1424" s="383" t="s">
        <v>3086</v>
      </c>
      <c r="E1424" s="619">
        <v>0</v>
      </c>
      <c r="F1424" s="619">
        <v>0</v>
      </c>
      <c r="G1424" s="612">
        <v>1065</v>
      </c>
      <c r="H1424" s="612">
        <v>1065</v>
      </c>
      <c r="I1424" s="612">
        <f t="shared" si="259"/>
        <v>1065</v>
      </c>
      <c r="J1424" s="612">
        <f t="shared" si="260"/>
        <v>1065</v>
      </c>
    </row>
    <row r="1425" spans="2:10">
      <c r="B1425" s="332"/>
      <c r="C1425" s="382" t="s">
        <v>3664</v>
      </c>
      <c r="D1425" s="383" t="s">
        <v>3665</v>
      </c>
      <c r="E1425" s="619">
        <v>1850</v>
      </c>
      <c r="F1425" s="619">
        <v>1850</v>
      </c>
      <c r="G1425" s="612">
        <v>68</v>
      </c>
      <c r="H1425" s="612">
        <v>68</v>
      </c>
      <c r="I1425" s="612">
        <f t="shared" si="259"/>
        <v>1918</v>
      </c>
      <c r="J1425" s="612">
        <f t="shared" si="260"/>
        <v>1918</v>
      </c>
    </row>
    <row r="1426" spans="2:10">
      <c r="B1426" s="332"/>
      <c r="C1426" s="963" t="s">
        <v>3363</v>
      </c>
      <c r="D1426" s="421" t="s">
        <v>3364</v>
      </c>
      <c r="E1426" s="619">
        <v>0</v>
      </c>
      <c r="F1426" s="619">
        <v>0</v>
      </c>
      <c r="G1426" s="612">
        <v>1</v>
      </c>
      <c r="H1426" s="612">
        <v>1</v>
      </c>
      <c r="I1426" s="612">
        <f t="shared" si="259"/>
        <v>1</v>
      </c>
      <c r="J1426" s="612">
        <f t="shared" si="260"/>
        <v>1</v>
      </c>
    </row>
    <row r="1427" spans="2:10">
      <c r="B1427" s="332"/>
      <c r="C1427" s="388" t="s">
        <v>3632</v>
      </c>
      <c r="D1427" s="385" t="s">
        <v>3633</v>
      </c>
      <c r="E1427" s="619">
        <v>8</v>
      </c>
      <c r="F1427" s="619">
        <v>8</v>
      </c>
      <c r="G1427" s="612">
        <v>140</v>
      </c>
      <c r="H1427" s="612">
        <v>140</v>
      </c>
      <c r="I1427" s="612">
        <f t="shared" si="259"/>
        <v>148</v>
      </c>
      <c r="J1427" s="612">
        <f t="shared" si="260"/>
        <v>148</v>
      </c>
    </row>
    <row r="1428" spans="2:10">
      <c r="B1428" s="332"/>
      <c r="C1428" s="963" t="s">
        <v>3092</v>
      </c>
      <c r="D1428" s="421" t="s">
        <v>3093</v>
      </c>
      <c r="E1428" s="619">
        <v>0</v>
      </c>
      <c r="F1428" s="619">
        <v>0</v>
      </c>
      <c r="G1428" s="612">
        <v>49</v>
      </c>
      <c r="H1428" s="612">
        <v>49</v>
      </c>
      <c r="I1428" s="612">
        <f t="shared" si="259"/>
        <v>49</v>
      </c>
      <c r="J1428" s="612">
        <f t="shared" si="260"/>
        <v>49</v>
      </c>
    </row>
    <row r="1429" spans="2:10">
      <c r="B1429" s="332"/>
      <c r="C1429" s="382" t="s">
        <v>3094</v>
      </c>
      <c r="D1429" s="383" t="s">
        <v>3095</v>
      </c>
      <c r="E1429" s="619">
        <v>492</v>
      </c>
      <c r="F1429" s="619">
        <v>492</v>
      </c>
      <c r="G1429" s="612">
        <v>9560</v>
      </c>
      <c r="H1429" s="612">
        <v>9560</v>
      </c>
      <c r="I1429" s="612">
        <f t="shared" si="259"/>
        <v>10052</v>
      </c>
      <c r="J1429" s="612">
        <f t="shared" si="260"/>
        <v>10052</v>
      </c>
    </row>
    <row r="1430" spans="2:10">
      <c r="B1430" s="332"/>
      <c r="C1430" s="963" t="s">
        <v>3096</v>
      </c>
      <c r="D1430" s="421" t="s">
        <v>3097</v>
      </c>
      <c r="E1430" s="619">
        <v>0</v>
      </c>
      <c r="F1430" s="619">
        <v>0</v>
      </c>
      <c r="G1430" s="612">
        <v>28</v>
      </c>
      <c r="H1430" s="612">
        <v>28</v>
      </c>
      <c r="I1430" s="612">
        <f t="shared" si="259"/>
        <v>28</v>
      </c>
      <c r="J1430" s="612">
        <f t="shared" si="260"/>
        <v>28</v>
      </c>
    </row>
    <row r="1431" spans="2:10">
      <c r="B1431" s="332"/>
      <c r="C1431" s="382" t="s">
        <v>3367</v>
      </c>
      <c r="D1431" s="383" t="s">
        <v>3368</v>
      </c>
      <c r="E1431" s="619">
        <v>0</v>
      </c>
      <c r="F1431" s="619">
        <v>0</v>
      </c>
      <c r="G1431" s="612">
        <v>12</v>
      </c>
      <c r="H1431" s="612">
        <v>12</v>
      </c>
      <c r="I1431" s="612">
        <f t="shared" si="259"/>
        <v>12</v>
      </c>
      <c r="J1431" s="612">
        <f t="shared" si="260"/>
        <v>12</v>
      </c>
    </row>
    <row r="1432" spans="2:10">
      <c r="B1432" s="332"/>
      <c r="C1432" s="382" t="s">
        <v>3369</v>
      </c>
      <c r="D1432" s="383" t="s">
        <v>3370</v>
      </c>
      <c r="E1432" s="619">
        <v>0</v>
      </c>
      <c r="F1432" s="619">
        <v>0</v>
      </c>
      <c r="G1432" s="612">
        <v>7</v>
      </c>
      <c r="H1432" s="612">
        <v>7</v>
      </c>
      <c r="I1432" s="612">
        <f t="shared" si="259"/>
        <v>7</v>
      </c>
      <c r="J1432" s="612">
        <f t="shared" si="260"/>
        <v>7</v>
      </c>
    </row>
    <row r="1433" spans="2:10">
      <c r="B1433" s="332"/>
      <c r="C1433" s="382" t="s">
        <v>3371</v>
      </c>
      <c r="D1433" s="383" t="s">
        <v>3372</v>
      </c>
      <c r="E1433" s="619">
        <v>0</v>
      </c>
      <c r="F1433" s="619">
        <v>0</v>
      </c>
      <c r="G1433" s="612">
        <v>57</v>
      </c>
      <c r="H1433" s="612">
        <v>57</v>
      </c>
      <c r="I1433" s="612">
        <f t="shared" si="259"/>
        <v>57</v>
      </c>
      <c r="J1433" s="612">
        <f t="shared" si="260"/>
        <v>57</v>
      </c>
    </row>
    <row r="1434" spans="2:10">
      <c r="B1434" s="332"/>
      <c r="C1434" s="382" t="s">
        <v>3194</v>
      </c>
      <c r="D1434" s="383" t="s">
        <v>3668</v>
      </c>
      <c r="E1434" s="619">
        <v>0</v>
      </c>
      <c r="F1434" s="619">
        <v>0</v>
      </c>
      <c r="G1434" s="612">
        <v>65</v>
      </c>
      <c r="H1434" s="612">
        <v>65</v>
      </c>
      <c r="I1434" s="612">
        <f t="shared" si="259"/>
        <v>65</v>
      </c>
      <c r="J1434" s="612">
        <f t="shared" si="260"/>
        <v>65</v>
      </c>
    </row>
    <row r="1435" spans="2:10">
      <c r="B1435" s="332"/>
      <c r="C1435" s="382" t="s">
        <v>3379</v>
      </c>
      <c r="D1435" s="383" t="s">
        <v>3380</v>
      </c>
      <c r="E1435" s="619">
        <v>0</v>
      </c>
      <c r="F1435" s="619">
        <v>0</v>
      </c>
      <c r="G1435" s="612">
        <v>232</v>
      </c>
      <c r="H1435" s="612">
        <v>232</v>
      </c>
      <c r="I1435" s="612">
        <f t="shared" si="259"/>
        <v>232</v>
      </c>
      <c r="J1435" s="612">
        <f t="shared" si="260"/>
        <v>232</v>
      </c>
    </row>
    <row r="1436" spans="2:10">
      <c r="B1436" s="332"/>
      <c r="C1436" s="382" t="s">
        <v>3099</v>
      </c>
      <c r="D1436" s="383" t="s">
        <v>3100</v>
      </c>
      <c r="E1436" s="619">
        <v>0</v>
      </c>
      <c r="F1436" s="619">
        <v>0</v>
      </c>
      <c r="G1436" s="612">
        <v>670</v>
      </c>
      <c r="H1436" s="612">
        <v>670</v>
      </c>
      <c r="I1436" s="612">
        <f t="shared" si="259"/>
        <v>670</v>
      </c>
      <c r="J1436" s="612">
        <f t="shared" si="260"/>
        <v>670</v>
      </c>
    </row>
    <row r="1437" spans="2:10">
      <c r="B1437" s="332"/>
      <c r="C1437" s="963" t="s">
        <v>3669</v>
      </c>
      <c r="D1437" s="421" t="s">
        <v>3670</v>
      </c>
      <c r="E1437" s="619">
        <v>0</v>
      </c>
      <c r="F1437" s="619">
        <v>0</v>
      </c>
      <c r="G1437" s="612">
        <v>13</v>
      </c>
      <c r="H1437" s="612">
        <v>13</v>
      </c>
      <c r="I1437" s="612">
        <f t="shared" ref="I1437:I2040" si="261">SUM(E1437,G1437)</f>
        <v>13</v>
      </c>
      <c r="J1437" s="612">
        <f t="shared" ref="J1437:J2040" si="262">SUM(F1437,H1437)</f>
        <v>13</v>
      </c>
    </row>
    <row r="1438" spans="2:10">
      <c r="B1438" s="332"/>
      <c r="C1438" s="382" t="s">
        <v>3101</v>
      </c>
      <c r="D1438" s="383" t="s">
        <v>3102</v>
      </c>
      <c r="E1438" s="619">
        <v>0</v>
      </c>
      <c r="F1438" s="619">
        <v>0</v>
      </c>
      <c r="G1438" s="612">
        <v>168</v>
      </c>
      <c r="H1438" s="612">
        <v>168</v>
      </c>
      <c r="I1438" s="612">
        <f t="shared" si="261"/>
        <v>168</v>
      </c>
      <c r="J1438" s="612">
        <f t="shared" si="262"/>
        <v>168</v>
      </c>
    </row>
    <row r="1439" spans="2:10">
      <c r="B1439" s="332"/>
      <c r="C1439" s="382" t="s">
        <v>3103</v>
      </c>
      <c r="D1439" s="383" t="s">
        <v>3383</v>
      </c>
      <c r="E1439" s="619">
        <v>0</v>
      </c>
      <c r="F1439" s="619">
        <v>0</v>
      </c>
      <c r="G1439" s="612">
        <v>37</v>
      </c>
      <c r="H1439" s="612">
        <v>37</v>
      </c>
      <c r="I1439" s="612">
        <f t="shared" si="261"/>
        <v>37</v>
      </c>
      <c r="J1439" s="612">
        <f t="shared" si="262"/>
        <v>37</v>
      </c>
    </row>
    <row r="1440" spans="2:10">
      <c r="B1440" s="332"/>
      <c r="C1440" s="382" t="s">
        <v>3620</v>
      </c>
      <c r="D1440" s="383" t="s">
        <v>3621</v>
      </c>
      <c r="E1440" s="619">
        <v>0</v>
      </c>
      <c r="F1440" s="619">
        <v>0</v>
      </c>
      <c r="G1440" s="612">
        <v>69</v>
      </c>
      <c r="H1440" s="612">
        <v>69</v>
      </c>
      <c r="I1440" s="612">
        <f t="shared" si="261"/>
        <v>69</v>
      </c>
      <c r="J1440" s="612">
        <f t="shared" si="262"/>
        <v>69</v>
      </c>
    </row>
    <row r="1441" spans="2:10">
      <c r="B1441" s="332"/>
      <c r="C1441" s="382" t="s">
        <v>3622</v>
      </c>
      <c r="D1441" s="383" t="s">
        <v>3623</v>
      </c>
      <c r="E1441" s="619">
        <v>0</v>
      </c>
      <c r="F1441" s="619">
        <v>0</v>
      </c>
      <c r="G1441" s="612">
        <v>89</v>
      </c>
      <c r="H1441" s="612">
        <v>89</v>
      </c>
      <c r="I1441" s="612">
        <f t="shared" si="261"/>
        <v>89</v>
      </c>
      <c r="J1441" s="612">
        <f t="shared" si="262"/>
        <v>89</v>
      </c>
    </row>
    <row r="1442" spans="2:10">
      <c r="B1442" s="332"/>
      <c r="C1442" s="382" t="s">
        <v>3671</v>
      </c>
      <c r="D1442" s="383" t="s">
        <v>3672</v>
      </c>
      <c r="E1442" s="619">
        <v>0</v>
      </c>
      <c r="F1442" s="619">
        <v>0</v>
      </c>
      <c r="G1442" s="612">
        <v>3</v>
      </c>
      <c r="H1442" s="612">
        <v>3</v>
      </c>
      <c r="I1442" s="612">
        <f t="shared" si="261"/>
        <v>3</v>
      </c>
      <c r="J1442" s="612">
        <f t="shared" si="262"/>
        <v>3</v>
      </c>
    </row>
    <row r="1443" spans="2:10">
      <c r="B1443" s="332"/>
      <c r="C1443" s="388" t="s">
        <v>3673</v>
      </c>
      <c r="D1443" s="385" t="s">
        <v>3674</v>
      </c>
      <c r="E1443" s="619">
        <v>0</v>
      </c>
      <c r="F1443" s="619">
        <v>0</v>
      </c>
      <c r="G1443" s="612">
        <v>1</v>
      </c>
      <c r="H1443" s="612">
        <v>1</v>
      </c>
      <c r="I1443" s="612">
        <f t="shared" si="261"/>
        <v>1</v>
      </c>
      <c r="J1443" s="612">
        <f t="shared" si="262"/>
        <v>1</v>
      </c>
    </row>
    <row r="1444" spans="2:10">
      <c r="B1444" s="332"/>
      <c r="C1444" s="382" t="s">
        <v>3675</v>
      </c>
      <c r="D1444" s="383" t="s">
        <v>3676</v>
      </c>
      <c r="E1444" s="619">
        <v>0</v>
      </c>
      <c r="F1444" s="619">
        <v>0</v>
      </c>
      <c r="G1444" s="612">
        <v>281</v>
      </c>
      <c r="H1444" s="612">
        <v>281</v>
      </c>
      <c r="I1444" s="612">
        <f t="shared" si="261"/>
        <v>281</v>
      </c>
      <c r="J1444" s="612">
        <f t="shared" si="262"/>
        <v>281</v>
      </c>
    </row>
    <row r="1445" spans="2:10">
      <c r="B1445" s="332"/>
      <c r="C1445" s="382" t="s">
        <v>3677</v>
      </c>
      <c r="D1445" s="383" t="s">
        <v>3678</v>
      </c>
      <c r="E1445" s="619">
        <v>0</v>
      </c>
      <c r="F1445" s="619">
        <v>0</v>
      </c>
      <c r="G1445" s="612">
        <v>60</v>
      </c>
      <c r="H1445" s="612">
        <v>60</v>
      </c>
      <c r="I1445" s="612">
        <f t="shared" si="261"/>
        <v>60</v>
      </c>
      <c r="J1445" s="612">
        <f t="shared" si="262"/>
        <v>60</v>
      </c>
    </row>
    <row r="1446" spans="2:10">
      <c r="B1446" s="332"/>
      <c r="C1446" s="388" t="s">
        <v>3120</v>
      </c>
      <c r="D1446" s="385" t="s">
        <v>3121</v>
      </c>
      <c r="E1446" s="619">
        <v>0</v>
      </c>
      <c r="F1446" s="619">
        <v>0</v>
      </c>
      <c r="G1446" s="612">
        <v>6383</v>
      </c>
      <c r="H1446" s="612">
        <v>6383</v>
      </c>
      <c r="I1446" s="612">
        <f t="shared" si="261"/>
        <v>6383</v>
      </c>
      <c r="J1446" s="612">
        <f t="shared" si="262"/>
        <v>6383</v>
      </c>
    </row>
    <row r="1447" spans="2:10">
      <c r="B1447" s="332"/>
      <c r="C1447" s="414" t="s">
        <v>3126</v>
      </c>
      <c r="D1447" s="415" t="s">
        <v>3127</v>
      </c>
      <c r="E1447" s="619">
        <v>11677</v>
      </c>
      <c r="F1447" s="619">
        <v>11677</v>
      </c>
      <c r="G1447" s="612">
        <v>1032</v>
      </c>
      <c r="H1447" s="612">
        <v>1032</v>
      </c>
      <c r="I1447" s="612">
        <f t="shared" si="261"/>
        <v>12709</v>
      </c>
      <c r="J1447" s="612">
        <f t="shared" si="262"/>
        <v>12709</v>
      </c>
    </row>
    <row r="1448" spans="2:10">
      <c r="B1448" s="332"/>
      <c r="C1448" s="382" t="s">
        <v>3208</v>
      </c>
      <c r="D1448" s="383" t="s">
        <v>3209</v>
      </c>
      <c r="E1448" s="619">
        <v>0</v>
      </c>
      <c r="F1448" s="619">
        <v>0</v>
      </c>
      <c r="G1448" s="612">
        <v>30</v>
      </c>
      <c r="H1448" s="612">
        <v>30</v>
      </c>
      <c r="I1448" s="612">
        <f t="shared" si="261"/>
        <v>30</v>
      </c>
      <c r="J1448" s="612">
        <f t="shared" si="262"/>
        <v>30</v>
      </c>
    </row>
    <row r="1449" spans="2:10">
      <c r="B1449" s="332"/>
      <c r="C1449" s="382" t="s">
        <v>3327</v>
      </c>
      <c r="D1449" s="383" t="s">
        <v>3328</v>
      </c>
      <c r="E1449" s="619">
        <v>0</v>
      </c>
      <c r="F1449" s="619">
        <v>0</v>
      </c>
      <c r="G1449" s="612">
        <v>6808</v>
      </c>
      <c r="H1449" s="612">
        <v>6808</v>
      </c>
      <c r="I1449" s="612">
        <f t="shared" si="261"/>
        <v>6808</v>
      </c>
      <c r="J1449" s="612">
        <f t="shared" si="262"/>
        <v>6808</v>
      </c>
    </row>
    <row r="1450" spans="2:10">
      <c r="B1450" s="332"/>
      <c r="C1450" s="382" t="s">
        <v>3128</v>
      </c>
      <c r="D1450" s="383" t="s">
        <v>3129</v>
      </c>
      <c r="E1450" s="619">
        <v>0</v>
      </c>
      <c r="F1450" s="619">
        <v>0</v>
      </c>
      <c r="G1450" s="612">
        <v>476</v>
      </c>
      <c r="H1450" s="612">
        <v>476</v>
      </c>
      <c r="I1450" s="612">
        <f t="shared" si="261"/>
        <v>476</v>
      </c>
      <c r="J1450" s="612">
        <f t="shared" si="262"/>
        <v>476</v>
      </c>
    </row>
    <row r="1451" spans="2:10">
      <c r="B1451" s="332"/>
      <c r="C1451" s="382" t="s">
        <v>3130</v>
      </c>
      <c r="D1451" s="383" t="s">
        <v>3131</v>
      </c>
      <c r="E1451" s="619">
        <v>0</v>
      </c>
      <c r="F1451" s="619">
        <v>0</v>
      </c>
      <c r="G1451" s="612">
        <v>57</v>
      </c>
      <c r="H1451" s="612">
        <v>57</v>
      </c>
      <c r="I1451" s="612">
        <f t="shared" si="261"/>
        <v>57</v>
      </c>
      <c r="J1451" s="612">
        <f t="shared" si="262"/>
        <v>57</v>
      </c>
    </row>
    <row r="1452" spans="2:10">
      <c r="B1452" s="332"/>
      <c r="C1452" s="388" t="s">
        <v>3132</v>
      </c>
      <c r="D1452" s="385" t="s">
        <v>3133</v>
      </c>
      <c r="E1452" s="619">
        <v>0</v>
      </c>
      <c r="F1452" s="619">
        <v>0</v>
      </c>
      <c r="G1452" s="612">
        <v>47</v>
      </c>
      <c r="H1452" s="612">
        <v>47</v>
      </c>
      <c r="I1452" s="612">
        <f t="shared" si="261"/>
        <v>47</v>
      </c>
      <c r="J1452" s="612">
        <f t="shared" si="262"/>
        <v>47</v>
      </c>
    </row>
    <row r="1453" spans="2:10">
      <c r="B1453" s="332"/>
      <c r="C1453" s="388" t="s">
        <v>3329</v>
      </c>
      <c r="D1453" s="385" t="s">
        <v>3330</v>
      </c>
      <c r="E1453" s="619">
        <v>0</v>
      </c>
      <c r="F1453" s="619">
        <v>0</v>
      </c>
      <c r="G1453" s="612">
        <v>24</v>
      </c>
      <c r="H1453" s="612">
        <v>24</v>
      </c>
      <c r="I1453" s="612">
        <f t="shared" si="261"/>
        <v>24</v>
      </c>
      <c r="J1453" s="612">
        <f t="shared" si="262"/>
        <v>24</v>
      </c>
    </row>
    <row r="1454" spans="2:10">
      <c r="B1454" s="332"/>
      <c r="C1454" s="963" t="s">
        <v>3679</v>
      </c>
      <c r="D1454" s="421" t="s">
        <v>3680</v>
      </c>
      <c r="E1454" s="619">
        <v>0</v>
      </c>
      <c r="F1454" s="619">
        <v>0</v>
      </c>
      <c r="G1454" s="612">
        <v>1</v>
      </c>
      <c r="H1454" s="612">
        <v>1</v>
      </c>
      <c r="I1454" s="612">
        <f t="shared" si="261"/>
        <v>1</v>
      </c>
      <c r="J1454" s="612">
        <f t="shared" si="262"/>
        <v>1</v>
      </c>
    </row>
    <row r="1455" spans="2:10">
      <c r="B1455" s="332"/>
      <c r="C1455" s="388" t="s">
        <v>3456</v>
      </c>
      <c r="D1455" s="385" t="s">
        <v>3457</v>
      </c>
      <c r="E1455" s="619">
        <v>0</v>
      </c>
      <c r="F1455" s="619">
        <v>0</v>
      </c>
      <c r="G1455" s="612">
        <v>4</v>
      </c>
      <c r="H1455" s="612">
        <v>4</v>
      </c>
      <c r="I1455" s="612">
        <f t="shared" si="261"/>
        <v>4</v>
      </c>
      <c r="J1455" s="612">
        <f t="shared" si="262"/>
        <v>4</v>
      </c>
    </row>
    <row r="1456" spans="2:10">
      <c r="B1456" s="332"/>
      <c r="C1456" s="388" t="s">
        <v>3458</v>
      </c>
      <c r="D1456" s="385" t="s">
        <v>3681</v>
      </c>
      <c r="E1456" s="619">
        <v>0</v>
      </c>
      <c r="F1456" s="619">
        <v>0</v>
      </c>
      <c r="G1456" s="612">
        <v>10</v>
      </c>
      <c r="H1456" s="612">
        <v>10</v>
      </c>
      <c r="I1456" s="612">
        <f t="shared" si="261"/>
        <v>10</v>
      </c>
      <c r="J1456" s="612">
        <f t="shared" si="262"/>
        <v>10</v>
      </c>
    </row>
    <row r="1457" spans="2:10">
      <c r="B1457" s="332"/>
      <c r="C1457" s="388" t="s">
        <v>3459</v>
      </c>
      <c r="D1457" s="385" t="s">
        <v>3460</v>
      </c>
      <c r="E1457" s="619">
        <v>0</v>
      </c>
      <c r="F1457" s="619">
        <v>0</v>
      </c>
      <c r="G1457" s="612">
        <v>20</v>
      </c>
      <c r="H1457" s="612">
        <v>20</v>
      </c>
      <c r="I1457" s="612">
        <f t="shared" si="261"/>
        <v>20</v>
      </c>
      <c r="J1457" s="612">
        <f t="shared" si="262"/>
        <v>20</v>
      </c>
    </row>
    <row r="1458" spans="2:10">
      <c r="B1458" s="332"/>
      <c r="C1458" s="963" t="s">
        <v>3682</v>
      </c>
      <c r="D1458" s="421" t="s">
        <v>3683</v>
      </c>
      <c r="E1458" s="619">
        <v>0</v>
      </c>
      <c r="F1458" s="619">
        <v>0</v>
      </c>
      <c r="G1458" s="612">
        <v>1</v>
      </c>
      <c r="H1458" s="612">
        <v>1</v>
      </c>
      <c r="I1458" s="612">
        <f t="shared" si="261"/>
        <v>1</v>
      </c>
      <c r="J1458" s="612">
        <f t="shared" si="262"/>
        <v>1</v>
      </c>
    </row>
    <row r="1459" spans="2:10">
      <c r="B1459" s="332"/>
      <c r="C1459" s="388" t="s">
        <v>3684</v>
      </c>
      <c r="D1459" s="385" t="s">
        <v>3685</v>
      </c>
      <c r="E1459" s="619">
        <v>0</v>
      </c>
      <c r="F1459" s="619">
        <v>0</v>
      </c>
      <c r="G1459" s="612">
        <v>98</v>
      </c>
      <c r="H1459" s="612">
        <v>98</v>
      </c>
      <c r="I1459" s="612">
        <f t="shared" si="261"/>
        <v>98</v>
      </c>
      <c r="J1459" s="612">
        <f t="shared" si="262"/>
        <v>98</v>
      </c>
    </row>
    <row r="1460" spans="2:10">
      <c r="B1460" s="332"/>
      <c r="C1460" s="963" t="s">
        <v>3686</v>
      </c>
      <c r="D1460" s="421" t="s">
        <v>3687</v>
      </c>
      <c r="E1460" s="619">
        <v>0</v>
      </c>
      <c r="F1460" s="619">
        <v>0</v>
      </c>
      <c r="G1460" s="612">
        <v>0</v>
      </c>
      <c r="H1460" s="612">
        <v>0</v>
      </c>
      <c r="I1460" s="612">
        <f t="shared" si="261"/>
        <v>0</v>
      </c>
      <c r="J1460" s="612">
        <f t="shared" si="262"/>
        <v>0</v>
      </c>
    </row>
    <row r="1461" spans="2:10">
      <c r="B1461" s="332"/>
      <c r="C1461" s="382" t="s">
        <v>3138</v>
      </c>
      <c r="D1461" s="383" t="s">
        <v>3139</v>
      </c>
      <c r="E1461" s="619">
        <v>8234</v>
      </c>
      <c r="F1461" s="619">
        <v>8234</v>
      </c>
      <c r="G1461" s="612">
        <v>92</v>
      </c>
      <c r="H1461" s="612">
        <v>92</v>
      </c>
      <c r="I1461" s="612">
        <f t="shared" si="261"/>
        <v>8326</v>
      </c>
      <c r="J1461" s="612">
        <f t="shared" si="262"/>
        <v>8326</v>
      </c>
    </row>
    <row r="1462" spans="2:10">
      <c r="B1462" s="332"/>
      <c r="C1462" s="382" t="s">
        <v>3140</v>
      </c>
      <c r="D1462" s="383" t="s">
        <v>3141</v>
      </c>
      <c r="E1462" s="619">
        <v>3490</v>
      </c>
      <c r="F1462" s="619">
        <v>3490</v>
      </c>
      <c r="G1462" s="612">
        <v>1014</v>
      </c>
      <c r="H1462" s="612">
        <v>1014</v>
      </c>
      <c r="I1462" s="612">
        <f t="shared" si="261"/>
        <v>4504</v>
      </c>
      <c r="J1462" s="612">
        <f t="shared" si="262"/>
        <v>4504</v>
      </c>
    </row>
    <row r="1463" spans="2:10">
      <c r="B1463" s="332"/>
      <c r="C1463" s="382" t="s">
        <v>3337</v>
      </c>
      <c r="D1463" s="383" t="s">
        <v>3338</v>
      </c>
      <c r="E1463" s="619">
        <v>11584</v>
      </c>
      <c r="F1463" s="619">
        <v>11584</v>
      </c>
      <c r="G1463" s="612">
        <v>1050</v>
      </c>
      <c r="H1463" s="612">
        <v>1050</v>
      </c>
      <c r="I1463" s="612">
        <f t="shared" si="261"/>
        <v>12634</v>
      </c>
      <c r="J1463" s="612">
        <f t="shared" si="262"/>
        <v>12634</v>
      </c>
    </row>
    <row r="1464" spans="2:10">
      <c r="B1464" s="332"/>
      <c r="C1464" s="382" t="s">
        <v>3473</v>
      </c>
      <c r="D1464" s="383" t="s">
        <v>3474</v>
      </c>
      <c r="E1464" s="619">
        <v>6536</v>
      </c>
      <c r="F1464" s="619">
        <v>6536</v>
      </c>
      <c r="G1464" s="612">
        <v>255</v>
      </c>
      <c r="H1464" s="612">
        <v>255</v>
      </c>
      <c r="I1464" s="612">
        <f t="shared" si="261"/>
        <v>6791</v>
      </c>
      <c r="J1464" s="612">
        <f t="shared" si="262"/>
        <v>6791</v>
      </c>
    </row>
    <row r="1465" spans="2:10">
      <c r="B1465" s="332"/>
      <c r="C1465" s="382" t="s">
        <v>3212</v>
      </c>
      <c r="D1465" s="383" t="s">
        <v>3213</v>
      </c>
      <c r="E1465" s="619">
        <v>8359</v>
      </c>
      <c r="F1465" s="619">
        <v>8359</v>
      </c>
      <c r="G1465" s="612">
        <v>1042</v>
      </c>
      <c r="H1465" s="612">
        <v>1042</v>
      </c>
      <c r="I1465" s="612">
        <f t="shared" si="261"/>
        <v>9401</v>
      </c>
      <c r="J1465" s="612">
        <f t="shared" si="262"/>
        <v>9401</v>
      </c>
    </row>
    <row r="1466" spans="2:10">
      <c r="B1466" s="332"/>
      <c r="C1466" s="388" t="s">
        <v>3142</v>
      </c>
      <c r="D1466" s="385" t="s">
        <v>3688</v>
      </c>
      <c r="E1466" s="619">
        <v>8073</v>
      </c>
      <c r="F1466" s="619">
        <v>8073</v>
      </c>
      <c r="G1466" s="612">
        <v>1029</v>
      </c>
      <c r="H1466" s="612">
        <v>1029</v>
      </c>
      <c r="I1466" s="612">
        <f t="shared" si="261"/>
        <v>9102</v>
      </c>
      <c r="J1466" s="612">
        <f t="shared" si="262"/>
        <v>9102</v>
      </c>
    </row>
    <row r="1467" spans="2:10">
      <c r="B1467" s="332"/>
      <c r="C1467" s="382" t="s">
        <v>3143</v>
      </c>
      <c r="D1467" s="383" t="s">
        <v>3144</v>
      </c>
      <c r="E1467" s="619">
        <v>7821</v>
      </c>
      <c r="F1467" s="619">
        <v>7821</v>
      </c>
      <c r="G1467" s="612">
        <v>249</v>
      </c>
      <c r="H1467" s="612">
        <v>249</v>
      </c>
      <c r="I1467" s="612">
        <f t="shared" si="261"/>
        <v>8070</v>
      </c>
      <c r="J1467" s="612">
        <f t="shared" si="262"/>
        <v>8070</v>
      </c>
    </row>
    <row r="1468" spans="2:10">
      <c r="B1468" s="332"/>
      <c r="C1468" s="382" t="s">
        <v>3642</v>
      </c>
      <c r="D1468" s="383" t="s">
        <v>4552</v>
      </c>
      <c r="E1468" s="619">
        <v>11706</v>
      </c>
      <c r="F1468" s="619">
        <v>11706</v>
      </c>
      <c r="G1468" s="612">
        <v>1182</v>
      </c>
      <c r="H1468" s="612">
        <v>1182</v>
      </c>
      <c r="I1468" s="612">
        <f t="shared" si="261"/>
        <v>12888</v>
      </c>
      <c r="J1468" s="612">
        <f t="shared" si="262"/>
        <v>12888</v>
      </c>
    </row>
    <row r="1469" spans="2:10">
      <c r="B1469" s="332"/>
      <c r="C1469" s="388" t="s">
        <v>3629</v>
      </c>
      <c r="D1469" s="385" t="s">
        <v>3630</v>
      </c>
      <c r="E1469" s="619">
        <v>11668</v>
      </c>
      <c r="F1469" s="619">
        <v>11668</v>
      </c>
      <c r="G1469" s="612">
        <v>1043</v>
      </c>
      <c r="H1469" s="612">
        <v>1043</v>
      </c>
      <c r="I1469" s="612">
        <f t="shared" si="261"/>
        <v>12711</v>
      </c>
      <c r="J1469" s="612">
        <f t="shared" si="262"/>
        <v>12711</v>
      </c>
    </row>
    <row r="1470" spans="2:10">
      <c r="B1470" s="332"/>
      <c r="C1470" s="382" t="s">
        <v>3145</v>
      </c>
      <c r="D1470" s="383" t="s">
        <v>6650</v>
      </c>
      <c r="E1470" s="619">
        <v>11703</v>
      </c>
      <c r="F1470" s="619">
        <v>11703</v>
      </c>
      <c r="G1470" s="612">
        <v>1182</v>
      </c>
      <c r="H1470" s="612">
        <v>1182</v>
      </c>
      <c r="I1470" s="612">
        <f t="shared" si="261"/>
        <v>12885</v>
      </c>
      <c r="J1470" s="612">
        <f t="shared" si="262"/>
        <v>12885</v>
      </c>
    </row>
    <row r="1471" spans="2:10">
      <c r="B1471" s="332"/>
      <c r="C1471" s="388" t="s">
        <v>3475</v>
      </c>
      <c r="D1471" s="385" t="s">
        <v>3476</v>
      </c>
      <c r="E1471" s="619">
        <v>11690</v>
      </c>
      <c r="F1471" s="619">
        <v>11690</v>
      </c>
      <c r="G1471" s="612">
        <v>1043</v>
      </c>
      <c r="H1471" s="612">
        <v>1043</v>
      </c>
      <c r="I1471" s="612">
        <f t="shared" si="261"/>
        <v>12733</v>
      </c>
      <c r="J1471" s="612">
        <f t="shared" si="262"/>
        <v>12733</v>
      </c>
    </row>
    <row r="1472" spans="2:10">
      <c r="B1472" s="332"/>
      <c r="C1472" s="382" t="s">
        <v>3146</v>
      </c>
      <c r="D1472" s="383" t="s">
        <v>3689</v>
      </c>
      <c r="E1472" s="619">
        <v>0</v>
      </c>
      <c r="F1472" s="619">
        <v>0</v>
      </c>
      <c r="G1472" s="612">
        <v>1362</v>
      </c>
      <c r="H1472" s="612">
        <v>1362</v>
      </c>
      <c r="I1472" s="612">
        <f t="shared" si="261"/>
        <v>1362</v>
      </c>
      <c r="J1472" s="612">
        <f t="shared" si="262"/>
        <v>1362</v>
      </c>
    </row>
    <row r="1473" spans="2:10">
      <c r="B1473" s="332"/>
      <c r="C1473" s="382" t="s">
        <v>3147</v>
      </c>
      <c r="D1473" s="383" t="s">
        <v>3148</v>
      </c>
      <c r="E1473" s="619">
        <v>36</v>
      </c>
      <c r="F1473" s="619">
        <v>36</v>
      </c>
      <c r="G1473" s="612">
        <v>30</v>
      </c>
      <c r="H1473" s="612">
        <v>30</v>
      </c>
      <c r="I1473" s="612">
        <f t="shared" si="261"/>
        <v>66</v>
      </c>
      <c r="J1473" s="612">
        <f t="shared" si="262"/>
        <v>66</v>
      </c>
    </row>
    <row r="1474" spans="2:10">
      <c r="B1474" s="332"/>
      <c r="C1474" s="382" t="s">
        <v>3219</v>
      </c>
      <c r="D1474" s="383" t="s">
        <v>3220</v>
      </c>
      <c r="E1474" s="619">
        <v>8</v>
      </c>
      <c r="F1474" s="619">
        <v>8</v>
      </c>
      <c r="G1474" s="612">
        <v>15</v>
      </c>
      <c r="H1474" s="612">
        <v>15</v>
      </c>
      <c r="I1474" s="612">
        <f t="shared" si="261"/>
        <v>23</v>
      </c>
      <c r="J1474" s="612">
        <f t="shared" si="262"/>
        <v>23</v>
      </c>
    </row>
    <row r="1475" spans="2:10">
      <c r="B1475" s="332"/>
      <c r="C1475" s="382" t="s">
        <v>3151</v>
      </c>
      <c r="D1475" s="383" t="s">
        <v>3221</v>
      </c>
      <c r="E1475" s="619">
        <v>5</v>
      </c>
      <c r="F1475" s="619">
        <v>5</v>
      </c>
      <c r="G1475" s="612">
        <v>182</v>
      </c>
      <c r="H1475" s="612">
        <v>182</v>
      </c>
      <c r="I1475" s="612">
        <f t="shared" si="261"/>
        <v>187</v>
      </c>
      <c r="J1475" s="612">
        <f t="shared" si="262"/>
        <v>187</v>
      </c>
    </row>
    <row r="1476" spans="2:10">
      <c r="B1476" s="332"/>
      <c r="C1476" s="382" t="s">
        <v>3156</v>
      </c>
      <c r="D1476" s="383" t="s">
        <v>3157</v>
      </c>
      <c r="E1476" s="619">
        <v>4</v>
      </c>
      <c r="F1476" s="619">
        <v>4</v>
      </c>
      <c r="G1476" s="612">
        <v>13221</v>
      </c>
      <c r="H1476" s="612">
        <v>13221</v>
      </c>
      <c r="I1476" s="612">
        <f t="shared" si="261"/>
        <v>13225</v>
      </c>
      <c r="J1476" s="612">
        <f t="shared" si="262"/>
        <v>13225</v>
      </c>
    </row>
    <row r="1477" spans="2:10">
      <c r="B1477" s="332"/>
      <c r="C1477" s="382" t="s">
        <v>3158</v>
      </c>
      <c r="D1477" s="383" t="s">
        <v>3159</v>
      </c>
      <c r="E1477" s="619">
        <v>0</v>
      </c>
      <c r="F1477" s="619">
        <v>0</v>
      </c>
      <c r="G1477" s="612">
        <v>5727</v>
      </c>
      <c r="H1477" s="612">
        <v>5727</v>
      </c>
      <c r="I1477" s="612">
        <f t="shared" si="261"/>
        <v>5727</v>
      </c>
      <c r="J1477" s="612">
        <f t="shared" si="262"/>
        <v>5727</v>
      </c>
    </row>
    <row r="1478" spans="2:10">
      <c r="B1478" s="332"/>
      <c r="C1478" s="388" t="s">
        <v>3160</v>
      </c>
      <c r="D1478" s="385" t="s">
        <v>3161</v>
      </c>
      <c r="E1478" s="619">
        <v>0</v>
      </c>
      <c r="F1478" s="619">
        <v>0</v>
      </c>
      <c r="G1478" s="612">
        <v>67</v>
      </c>
      <c r="H1478" s="612">
        <v>67</v>
      </c>
      <c r="I1478" s="612">
        <f t="shared" si="261"/>
        <v>67</v>
      </c>
      <c r="J1478" s="612">
        <f t="shared" si="262"/>
        <v>67</v>
      </c>
    </row>
    <row r="1479" spans="2:10">
      <c r="B1479" s="332"/>
      <c r="C1479" s="388" t="s">
        <v>3162</v>
      </c>
      <c r="D1479" s="385" t="s">
        <v>3163</v>
      </c>
      <c r="E1479" s="619">
        <v>0</v>
      </c>
      <c r="F1479" s="619">
        <v>0</v>
      </c>
      <c r="G1479" s="612">
        <v>47</v>
      </c>
      <c r="H1479" s="612">
        <v>47</v>
      </c>
      <c r="I1479" s="612">
        <f t="shared" si="261"/>
        <v>47</v>
      </c>
      <c r="J1479" s="612">
        <f t="shared" si="262"/>
        <v>47</v>
      </c>
    </row>
    <row r="1480" spans="2:10">
      <c r="B1480" s="332"/>
      <c r="C1480" s="382" t="s">
        <v>3164</v>
      </c>
      <c r="D1480" s="383" t="s">
        <v>3165</v>
      </c>
      <c r="E1480" s="619">
        <v>0</v>
      </c>
      <c r="F1480" s="619">
        <v>0</v>
      </c>
      <c r="G1480" s="612">
        <v>1976</v>
      </c>
      <c r="H1480" s="612">
        <v>1976</v>
      </c>
      <c r="I1480" s="612">
        <f t="shared" si="261"/>
        <v>1976</v>
      </c>
      <c r="J1480" s="612">
        <f t="shared" si="262"/>
        <v>1976</v>
      </c>
    </row>
    <row r="1481" spans="2:10">
      <c r="B1481" s="332"/>
      <c r="C1481" s="382" t="s">
        <v>3166</v>
      </c>
      <c r="D1481" s="383" t="s">
        <v>3167</v>
      </c>
      <c r="E1481" s="619">
        <v>2</v>
      </c>
      <c r="F1481" s="619">
        <v>2</v>
      </c>
      <c r="G1481" s="612">
        <v>15758</v>
      </c>
      <c r="H1481" s="612">
        <v>15758</v>
      </c>
      <c r="I1481" s="612">
        <f t="shared" si="261"/>
        <v>15760</v>
      </c>
      <c r="J1481" s="612">
        <f t="shared" si="262"/>
        <v>15760</v>
      </c>
    </row>
    <row r="1482" spans="2:10">
      <c r="B1482" s="332"/>
      <c r="C1482" s="382" t="s">
        <v>3168</v>
      </c>
      <c r="D1482" s="383" t="s">
        <v>3169</v>
      </c>
      <c r="E1482" s="619">
        <v>0</v>
      </c>
      <c r="F1482" s="619">
        <v>0</v>
      </c>
      <c r="G1482" s="612">
        <v>7982</v>
      </c>
      <c r="H1482" s="612">
        <v>7982</v>
      </c>
      <c r="I1482" s="612">
        <f t="shared" si="261"/>
        <v>7982</v>
      </c>
      <c r="J1482" s="612">
        <f t="shared" si="262"/>
        <v>7982</v>
      </c>
    </row>
    <row r="1483" spans="2:10">
      <c r="B1483" s="332"/>
      <c r="C1483" s="382" t="s">
        <v>3170</v>
      </c>
      <c r="D1483" s="383" t="s">
        <v>3171</v>
      </c>
      <c r="E1483" s="619">
        <v>0</v>
      </c>
      <c r="F1483" s="619">
        <v>0</v>
      </c>
      <c r="G1483" s="612">
        <v>2418</v>
      </c>
      <c r="H1483" s="612">
        <v>2418</v>
      </c>
      <c r="I1483" s="612">
        <f t="shared" si="261"/>
        <v>2418</v>
      </c>
      <c r="J1483" s="612">
        <f t="shared" si="262"/>
        <v>2418</v>
      </c>
    </row>
    <row r="1484" spans="2:10">
      <c r="B1484" s="332"/>
      <c r="C1484" s="382" t="s">
        <v>3172</v>
      </c>
      <c r="D1484" s="383" t="s">
        <v>3173</v>
      </c>
      <c r="E1484" s="619">
        <v>9</v>
      </c>
      <c r="F1484" s="619">
        <v>9</v>
      </c>
      <c r="G1484" s="612">
        <v>34</v>
      </c>
      <c r="H1484" s="612">
        <v>34</v>
      </c>
      <c r="I1484" s="612">
        <f t="shared" si="261"/>
        <v>43</v>
      </c>
      <c r="J1484" s="612">
        <f t="shared" si="262"/>
        <v>43</v>
      </c>
    </row>
    <row r="1485" spans="2:10">
      <c r="B1485" s="332"/>
      <c r="C1485" s="382" t="s">
        <v>3341</v>
      </c>
      <c r="D1485" s="383" t="s">
        <v>3342</v>
      </c>
      <c r="E1485" s="619">
        <v>0</v>
      </c>
      <c r="F1485" s="619">
        <v>0</v>
      </c>
      <c r="G1485" s="612">
        <v>424</v>
      </c>
      <c r="H1485" s="612">
        <v>424</v>
      </c>
      <c r="I1485" s="612">
        <f t="shared" si="261"/>
        <v>424</v>
      </c>
      <c r="J1485" s="612">
        <f t="shared" si="262"/>
        <v>424</v>
      </c>
    </row>
    <row r="1486" spans="2:10">
      <c r="B1486" s="332"/>
      <c r="C1486" s="382" t="s">
        <v>3176</v>
      </c>
      <c r="D1486" s="383" t="s">
        <v>3177</v>
      </c>
      <c r="E1486" s="619">
        <v>0</v>
      </c>
      <c r="F1486" s="619">
        <v>0</v>
      </c>
      <c r="G1486" s="612">
        <v>2457</v>
      </c>
      <c r="H1486" s="612">
        <v>2457</v>
      </c>
      <c r="I1486" s="612">
        <f t="shared" si="261"/>
        <v>2457</v>
      </c>
      <c r="J1486" s="612">
        <f t="shared" si="262"/>
        <v>2457</v>
      </c>
    </row>
    <row r="1487" spans="2:10">
      <c r="B1487" s="332"/>
      <c r="C1487" s="382" t="s">
        <v>3226</v>
      </c>
      <c r="D1487" s="383" t="s">
        <v>3227</v>
      </c>
      <c r="E1487" s="619">
        <v>0</v>
      </c>
      <c r="F1487" s="619">
        <v>0</v>
      </c>
      <c r="G1487" s="612">
        <v>1050</v>
      </c>
      <c r="H1487" s="612">
        <v>1050</v>
      </c>
      <c r="I1487" s="612">
        <f t="shared" si="261"/>
        <v>1050</v>
      </c>
      <c r="J1487" s="612">
        <f t="shared" si="262"/>
        <v>1050</v>
      </c>
    </row>
    <row r="1488" spans="2:10">
      <c r="B1488" s="332"/>
      <c r="C1488" s="382" t="s">
        <v>3489</v>
      </c>
      <c r="D1488" s="383" t="s">
        <v>3490</v>
      </c>
      <c r="E1488" s="619">
        <v>0</v>
      </c>
      <c r="F1488" s="619">
        <v>0</v>
      </c>
      <c r="G1488" s="612">
        <v>1292</v>
      </c>
      <c r="H1488" s="612">
        <v>1292</v>
      </c>
      <c r="I1488" s="612">
        <f t="shared" si="261"/>
        <v>1292</v>
      </c>
      <c r="J1488" s="612">
        <f t="shared" si="262"/>
        <v>1292</v>
      </c>
    </row>
    <row r="1489" spans="2:10">
      <c r="B1489" s="332"/>
      <c r="C1489" s="388" t="s">
        <v>3491</v>
      </c>
      <c r="D1489" s="385" t="s">
        <v>3492</v>
      </c>
      <c r="E1489" s="619">
        <v>0</v>
      </c>
      <c r="F1489" s="619">
        <v>0</v>
      </c>
      <c r="G1489" s="612">
        <v>130</v>
      </c>
      <c r="H1489" s="612">
        <v>130</v>
      </c>
      <c r="I1489" s="612">
        <f t="shared" si="261"/>
        <v>130</v>
      </c>
      <c r="J1489" s="612">
        <f t="shared" si="262"/>
        <v>130</v>
      </c>
    </row>
    <row r="1490" spans="2:10">
      <c r="B1490" s="332"/>
      <c r="C1490" s="382" t="s">
        <v>3493</v>
      </c>
      <c r="D1490" s="383" t="s">
        <v>3494</v>
      </c>
      <c r="E1490" s="619">
        <v>0</v>
      </c>
      <c r="F1490" s="619">
        <v>0</v>
      </c>
      <c r="G1490" s="612">
        <v>1464</v>
      </c>
      <c r="H1490" s="612">
        <v>1464</v>
      </c>
      <c r="I1490" s="612">
        <f t="shared" si="261"/>
        <v>1464</v>
      </c>
      <c r="J1490" s="612">
        <f t="shared" si="262"/>
        <v>1464</v>
      </c>
    </row>
    <row r="1491" spans="2:10">
      <c r="B1491" s="332"/>
      <c r="C1491" s="382" t="s">
        <v>3178</v>
      </c>
      <c r="D1491" s="383" t="s">
        <v>3179</v>
      </c>
      <c r="E1491" s="619">
        <v>0</v>
      </c>
      <c r="F1491" s="619">
        <v>0</v>
      </c>
      <c r="G1491" s="612">
        <v>24354</v>
      </c>
      <c r="H1491" s="612">
        <v>24354</v>
      </c>
      <c r="I1491" s="612">
        <f t="shared" si="261"/>
        <v>24354</v>
      </c>
      <c r="J1491" s="612">
        <f t="shared" si="262"/>
        <v>24354</v>
      </c>
    </row>
    <row r="1492" spans="2:10">
      <c r="B1492" s="332"/>
      <c r="C1492" s="382" t="s">
        <v>3180</v>
      </c>
      <c r="D1492" s="383" t="s">
        <v>3181</v>
      </c>
      <c r="E1492" s="619">
        <v>0</v>
      </c>
      <c r="F1492" s="619">
        <v>0</v>
      </c>
      <c r="G1492" s="612">
        <v>74</v>
      </c>
      <c r="H1492" s="612">
        <v>74</v>
      </c>
      <c r="I1492" s="612">
        <f t="shared" si="261"/>
        <v>74</v>
      </c>
      <c r="J1492" s="612">
        <f t="shared" si="262"/>
        <v>74</v>
      </c>
    </row>
    <row r="1493" spans="2:10">
      <c r="B1493" s="332"/>
      <c r="C1493" s="382" t="s">
        <v>3690</v>
      </c>
      <c r="D1493" s="383" t="s">
        <v>3691</v>
      </c>
      <c r="E1493" s="619">
        <v>492</v>
      </c>
      <c r="F1493" s="619">
        <v>492</v>
      </c>
      <c r="G1493" s="612">
        <v>5022</v>
      </c>
      <c r="H1493" s="612">
        <v>5022</v>
      </c>
      <c r="I1493" s="612">
        <f t="shared" si="261"/>
        <v>5514</v>
      </c>
      <c r="J1493" s="612">
        <f t="shared" si="262"/>
        <v>5514</v>
      </c>
    </row>
    <row r="1494" spans="2:10">
      <c r="B1494" s="332"/>
      <c r="C1494" s="382" t="s">
        <v>3692</v>
      </c>
      <c r="D1494" s="383" t="s">
        <v>3693</v>
      </c>
      <c r="E1494" s="619">
        <v>492</v>
      </c>
      <c r="F1494" s="619">
        <v>492</v>
      </c>
      <c r="G1494" s="612">
        <v>5022</v>
      </c>
      <c r="H1494" s="612">
        <v>5022</v>
      </c>
      <c r="I1494" s="612">
        <f t="shared" si="261"/>
        <v>5514</v>
      </c>
      <c r="J1494" s="612">
        <f t="shared" si="262"/>
        <v>5514</v>
      </c>
    </row>
    <row r="1495" spans="2:10">
      <c r="B1495" s="332"/>
      <c r="C1495" s="382" t="s">
        <v>3184</v>
      </c>
      <c r="D1495" s="383" t="s">
        <v>3185</v>
      </c>
      <c r="E1495" s="619">
        <v>0</v>
      </c>
      <c r="F1495" s="619">
        <v>0</v>
      </c>
      <c r="G1495" s="612">
        <v>6331</v>
      </c>
      <c r="H1495" s="612">
        <v>6331</v>
      </c>
      <c r="I1495" s="612">
        <f t="shared" si="261"/>
        <v>6331</v>
      </c>
      <c r="J1495" s="612">
        <f t="shared" si="262"/>
        <v>6331</v>
      </c>
    </row>
    <row r="1496" spans="2:10">
      <c r="B1496" s="332"/>
      <c r="C1496" s="963" t="s">
        <v>3694</v>
      </c>
      <c r="D1496" s="421" t="s">
        <v>3695</v>
      </c>
      <c r="E1496" s="619">
        <v>491</v>
      </c>
      <c r="F1496" s="619">
        <v>491</v>
      </c>
      <c r="G1496" s="612">
        <v>5022</v>
      </c>
      <c r="H1496" s="612">
        <v>5022</v>
      </c>
      <c r="I1496" s="612">
        <f t="shared" si="261"/>
        <v>5513</v>
      </c>
      <c r="J1496" s="612">
        <f t="shared" si="262"/>
        <v>5513</v>
      </c>
    </row>
    <row r="1497" spans="2:10">
      <c r="B1497" s="332"/>
      <c r="C1497" s="963" t="s">
        <v>3696</v>
      </c>
      <c r="D1497" s="421" t="s">
        <v>3697</v>
      </c>
      <c r="E1497" s="619">
        <v>491</v>
      </c>
      <c r="F1497" s="619">
        <v>491</v>
      </c>
      <c r="G1497" s="612">
        <v>5022</v>
      </c>
      <c r="H1497" s="612">
        <v>5022</v>
      </c>
      <c r="I1497" s="612">
        <f t="shared" si="261"/>
        <v>5513</v>
      </c>
      <c r="J1497" s="612">
        <f t="shared" si="262"/>
        <v>5513</v>
      </c>
    </row>
    <row r="1498" spans="2:10">
      <c r="B1498" s="332"/>
      <c r="C1498" s="963" t="s">
        <v>3698</v>
      </c>
      <c r="D1498" s="421" t="s">
        <v>3699</v>
      </c>
      <c r="E1498" s="619">
        <v>491</v>
      </c>
      <c r="F1498" s="619">
        <v>491</v>
      </c>
      <c r="G1498" s="612">
        <v>5022</v>
      </c>
      <c r="H1498" s="612">
        <v>5022</v>
      </c>
      <c r="I1498" s="612">
        <f t="shared" si="261"/>
        <v>5513</v>
      </c>
      <c r="J1498" s="612">
        <f t="shared" si="262"/>
        <v>5513</v>
      </c>
    </row>
    <row r="1499" spans="2:10">
      <c r="B1499" s="332"/>
      <c r="C1499" s="382" t="s">
        <v>3700</v>
      </c>
      <c r="D1499" s="383" t="s">
        <v>3701</v>
      </c>
      <c r="E1499" s="619">
        <v>492</v>
      </c>
      <c r="F1499" s="619">
        <v>492</v>
      </c>
      <c r="G1499" s="612">
        <v>5022</v>
      </c>
      <c r="H1499" s="612">
        <v>5022</v>
      </c>
      <c r="I1499" s="612">
        <f t="shared" si="261"/>
        <v>5514</v>
      </c>
      <c r="J1499" s="612">
        <f t="shared" si="262"/>
        <v>5514</v>
      </c>
    </row>
    <row r="1500" spans="2:10">
      <c r="B1500" s="332"/>
      <c r="C1500" s="382" t="s">
        <v>3702</v>
      </c>
      <c r="D1500" s="383" t="s">
        <v>3703</v>
      </c>
      <c r="E1500" s="619">
        <v>492</v>
      </c>
      <c r="F1500" s="619">
        <v>492</v>
      </c>
      <c r="G1500" s="612">
        <v>5022</v>
      </c>
      <c r="H1500" s="612">
        <v>5022</v>
      </c>
      <c r="I1500" s="612">
        <f t="shared" si="261"/>
        <v>5514</v>
      </c>
      <c r="J1500" s="612">
        <f t="shared" si="262"/>
        <v>5514</v>
      </c>
    </row>
    <row r="1501" spans="2:10">
      <c r="B1501" s="332"/>
      <c r="C1501" s="382" t="s">
        <v>3704</v>
      </c>
      <c r="D1501" s="383" t="s">
        <v>3705</v>
      </c>
      <c r="E1501" s="619">
        <v>492</v>
      </c>
      <c r="F1501" s="619">
        <v>492</v>
      </c>
      <c r="G1501" s="612">
        <v>5022</v>
      </c>
      <c r="H1501" s="612">
        <v>5022</v>
      </c>
      <c r="I1501" s="612">
        <f t="shared" si="261"/>
        <v>5514</v>
      </c>
      <c r="J1501" s="612">
        <f t="shared" si="262"/>
        <v>5514</v>
      </c>
    </row>
    <row r="1502" spans="2:10">
      <c r="B1502" s="332"/>
      <c r="C1502" s="963" t="s">
        <v>3190</v>
      </c>
      <c r="D1502" s="421" t="s">
        <v>3191</v>
      </c>
      <c r="E1502" s="619">
        <v>0</v>
      </c>
      <c r="F1502" s="619">
        <v>0</v>
      </c>
      <c r="G1502" s="612">
        <v>3919</v>
      </c>
      <c r="H1502" s="612">
        <v>3919</v>
      </c>
      <c r="I1502" s="612">
        <f t="shared" si="261"/>
        <v>3919</v>
      </c>
      <c r="J1502" s="612">
        <f t="shared" si="262"/>
        <v>3919</v>
      </c>
    </row>
    <row r="1503" spans="2:10">
      <c r="B1503" s="332"/>
      <c r="C1503" s="963" t="s">
        <v>3497</v>
      </c>
      <c r="D1503" s="421" t="s">
        <v>3498</v>
      </c>
      <c r="E1503" s="619">
        <v>0</v>
      </c>
      <c r="F1503" s="619">
        <v>0</v>
      </c>
      <c r="G1503" s="612">
        <v>101</v>
      </c>
      <c r="H1503" s="612">
        <v>101</v>
      </c>
      <c r="I1503" s="612">
        <f t="shared" si="261"/>
        <v>101</v>
      </c>
      <c r="J1503" s="612">
        <f t="shared" si="262"/>
        <v>101</v>
      </c>
    </row>
    <row r="1504" spans="2:10">
      <c r="B1504" s="332"/>
      <c r="C1504" s="412" t="s">
        <v>3706</v>
      </c>
      <c r="D1504" s="383" t="s">
        <v>3707</v>
      </c>
      <c r="E1504" s="619">
        <v>603</v>
      </c>
      <c r="F1504" s="619">
        <v>603</v>
      </c>
      <c r="G1504" s="612">
        <v>191</v>
      </c>
      <c r="H1504" s="612">
        <v>191</v>
      </c>
      <c r="I1504" s="612">
        <f t="shared" si="261"/>
        <v>794</v>
      </c>
      <c r="J1504" s="612">
        <f t="shared" si="262"/>
        <v>794</v>
      </c>
    </row>
    <row r="1505" spans="1:10">
      <c r="B1505" s="332"/>
      <c r="C1505" s="412" t="s">
        <v>3708</v>
      </c>
      <c r="D1505" s="383" t="s">
        <v>3709</v>
      </c>
      <c r="E1505" s="619">
        <v>7399</v>
      </c>
      <c r="F1505" s="619">
        <v>7399</v>
      </c>
      <c r="G1505" s="612">
        <v>72</v>
      </c>
      <c r="H1505" s="612">
        <v>72</v>
      </c>
      <c r="I1505" s="612">
        <f t="shared" si="261"/>
        <v>7471</v>
      </c>
      <c r="J1505" s="612">
        <f t="shared" si="262"/>
        <v>7471</v>
      </c>
    </row>
    <row r="1506" spans="1:10">
      <c r="B1506" s="332"/>
      <c r="C1506" s="412" t="s">
        <v>3710</v>
      </c>
      <c r="D1506" s="383" t="s">
        <v>3711</v>
      </c>
      <c r="E1506" s="619">
        <v>50</v>
      </c>
      <c r="F1506" s="619">
        <v>50</v>
      </c>
      <c r="G1506" s="612">
        <v>285</v>
      </c>
      <c r="H1506" s="612">
        <v>285</v>
      </c>
      <c r="I1506" s="612">
        <f t="shared" si="261"/>
        <v>335</v>
      </c>
      <c r="J1506" s="612">
        <f t="shared" si="262"/>
        <v>335</v>
      </c>
    </row>
    <row r="1507" spans="1:10">
      <c r="B1507" s="332"/>
      <c r="C1507" s="412" t="s">
        <v>3712</v>
      </c>
      <c r="D1507" s="383" t="s">
        <v>3713</v>
      </c>
      <c r="E1507" s="619">
        <v>235</v>
      </c>
      <c r="F1507" s="619">
        <v>235</v>
      </c>
      <c r="G1507" s="612">
        <v>0</v>
      </c>
      <c r="H1507" s="612">
        <v>0</v>
      </c>
      <c r="I1507" s="612">
        <f t="shared" si="261"/>
        <v>235</v>
      </c>
      <c r="J1507" s="612">
        <f t="shared" si="262"/>
        <v>235</v>
      </c>
    </row>
    <row r="1508" spans="1:10">
      <c r="B1508" s="332"/>
      <c r="C1508" s="412" t="s">
        <v>3714</v>
      </c>
      <c r="D1508" s="383" t="s">
        <v>3715</v>
      </c>
      <c r="E1508" s="619">
        <v>137</v>
      </c>
      <c r="F1508" s="619">
        <v>137</v>
      </c>
      <c r="G1508" s="612">
        <v>0</v>
      </c>
      <c r="H1508" s="612">
        <v>0</v>
      </c>
      <c r="I1508" s="612">
        <f t="shared" si="261"/>
        <v>137</v>
      </c>
      <c r="J1508" s="612">
        <f t="shared" si="262"/>
        <v>137</v>
      </c>
    </row>
    <row r="1509" spans="1:10">
      <c r="B1509" s="332"/>
      <c r="C1509" s="963" t="s">
        <v>3154</v>
      </c>
      <c r="D1509" s="421" t="s">
        <v>3155</v>
      </c>
      <c r="E1509" s="619">
        <v>0</v>
      </c>
      <c r="F1509" s="619">
        <v>0</v>
      </c>
      <c r="G1509" s="612">
        <v>4</v>
      </c>
      <c r="H1509" s="612">
        <v>4</v>
      </c>
      <c r="I1509" s="612">
        <f t="shared" si="261"/>
        <v>4</v>
      </c>
      <c r="J1509" s="612">
        <f t="shared" si="262"/>
        <v>4</v>
      </c>
    </row>
    <row r="1510" spans="1:10" ht="13.8">
      <c r="C1510" s="333"/>
      <c r="D1510" s="99"/>
      <c r="E1510" s="619"/>
      <c r="F1510" s="619"/>
      <c r="G1510" s="612"/>
      <c r="H1510" s="612"/>
      <c r="I1510" s="612"/>
      <c r="J1510" s="612"/>
    </row>
    <row r="1511" spans="1:10">
      <c r="A1511" s="392" t="s">
        <v>3716</v>
      </c>
      <c r="C1511" s="334"/>
      <c r="D1511" s="99"/>
      <c r="E1511" s="619"/>
      <c r="F1511" s="619"/>
      <c r="G1511" s="612"/>
      <c r="H1511" s="612"/>
      <c r="I1511" s="612"/>
      <c r="J1511" s="612"/>
    </row>
    <row r="1512" spans="1:10">
      <c r="B1512" s="332"/>
      <c r="C1512" s="424" t="s">
        <v>3085</v>
      </c>
      <c r="D1512" s="422" t="s">
        <v>3086</v>
      </c>
      <c r="E1512" s="619">
        <v>0</v>
      </c>
      <c r="F1512" s="619">
        <v>0</v>
      </c>
      <c r="G1512" s="612">
        <v>136</v>
      </c>
      <c r="H1512" s="612">
        <v>136</v>
      </c>
      <c r="I1512" s="612">
        <f t="shared" si="261"/>
        <v>136</v>
      </c>
      <c r="J1512" s="612">
        <f t="shared" si="262"/>
        <v>136</v>
      </c>
    </row>
    <row r="1513" spans="1:10">
      <c r="B1513" s="332"/>
      <c r="C1513" s="424" t="s">
        <v>3099</v>
      </c>
      <c r="D1513" s="422" t="s">
        <v>3100</v>
      </c>
      <c r="E1513" s="619">
        <v>0</v>
      </c>
      <c r="F1513" s="619">
        <v>0</v>
      </c>
      <c r="G1513" s="612">
        <v>30</v>
      </c>
      <c r="H1513" s="612">
        <v>30</v>
      </c>
      <c r="I1513" s="612">
        <f t="shared" si="261"/>
        <v>30</v>
      </c>
      <c r="J1513" s="612">
        <f t="shared" si="262"/>
        <v>30</v>
      </c>
    </row>
    <row r="1514" spans="1:10">
      <c r="B1514" s="332"/>
      <c r="C1514" s="388" t="s">
        <v>1997</v>
      </c>
      <c r="D1514" s="423" t="s">
        <v>3201</v>
      </c>
      <c r="E1514" s="619">
        <v>0</v>
      </c>
      <c r="F1514" s="619">
        <v>0</v>
      </c>
      <c r="G1514" s="612">
        <v>6</v>
      </c>
      <c r="H1514" s="612">
        <v>6</v>
      </c>
      <c r="I1514" s="612">
        <f t="shared" si="261"/>
        <v>6</v>
      </c>
      <c r="J1514" s="612">
        <f t="shared" si="262"/>
        <v>6</v>
      </c>
    </row>
    <row r="1515" spans="1:10">
      <c r="B1515" s="332"/>
      <c r="C1515" s="424" t="s">
        <v>3101</v>
      </c>
      <c r="D1515" s="394" t="s">
        <v>3102</v>
      </c>
      <c r="E1515" s="619">
        <v>0</v>
      </c>
      <c r="F1515" s="619">
        <v>0</v>
      </c>
      <c r="G1515" s="612">
        <v>10</v>
      </c>
      <c r="H1515" s="612">
        <v>10</v>
      </c>
      <c r="I1515" s="612">
        <f t="shared" si="261"/>
        <v>10</v>
      </c>
      <c r="J1515" s="612">
        <f t="shared" si="262"/>
        <v>10</v>
      </c>
    </row>
    <row r="1516" spans="1:10">
      <c r="B1516" s="332"/>
      <c r="C1516" s="949" t="s">
        <v>6626</v>
      </c>
      <c r="D1516" s="394" t="s">
        <v>3081</v>
      </c>
      <c r="E1516" s="619">
        <v>0</v>
      </c>
      <c r="F1516" s="619">
        <v>0</v>
      </c>
      <c r="G1516" s="612">
        <v>732</v>
      </c>
      <c r="H1516" s="612">
        <v>732</v>
      </c>
      <c r="I1516" s="612">
        <f t="shared" si="261"/>
        <v>732</v>
      </c>
      <c r="J1516" s="612">
        <f t="shared" si="262"/>
        <v>732</v>
      </c>
    </row>
    <row r="1517" spans="1:10">
      <c r="B1517" s="332"/>
      <c r="C1517" s="424" t="s">
        <v>3120</v>
      </c>
      <c r="D1517" s="394" t="s">
        <v>3121</v>
      </c>
      <c r="E1517" s="619">
        <v>0</v>
      </c>
      <c r="F1517" s="619">
        <v>0</v>
      </c>
      <c r="G1517" s="612">
        <v>49</v>
      </c>
      <c r="H1517" s="612">
        <v>49</v>
      </c>
      <c r="I1517" s="612">
        <f t="shared" si="261"/>
        <v>49</v>
      </c>
      <c r="J1517" s="612">
        <f t="shared" si="262"/>
        <v>49</v>
      </c>
    </row>
    <row r="1518" spans="1:10">
      <c r="B1518" s="332"/>
      <c r="C1518" s="438" t="s">
        <v>3126</v>
      </c>
      <c r="D1518" s="396" t="s">
        <v>3127</v>
      </c>
      <c r="E1518" s="619">
        <v>0</v>
      </c>
      <c r="F1518" s="619">
        <v>0</v>
      </c>
      <c r="G1518" s="612">
        <v>136</v>
      </c>
      <c r="H1518" s="612">
        <v>136</v>
      </c>
      <c r="I1518" s="612">
        <f t="shared" si="261"/>
        <v>136</v>
      </c>
      <c r="J1518" s="612">
        <f t="shared" si="262"/>
        <v>136</v>
      </c>
    </row>
    <row r="1519" spans="1:10">
      <c r="B1519" s="332"/>
      <c r="C1519" s="424" t="s">
        <v>3136</v>
      </c>
      <c r="D1519" s="394" t="s">
        <v>3137</v>
      </c>
      <c r="E1519" s="619">
        <v>0</v>
      </c>
      <c r="F1519" s="619">
        <v>0</v>
      </c>
      <c r="G1519" s="612">
        <v>371</v>
      </c>
      <c r="H1519" s="612">
        <v>371</v>
      </c>
      <c r="I1519" s="612">
        <f t="shared" si="261"/>
        <v>371</v>
      </c>
      <c r="J1519" s="612">
        <f t="shared" si="262"/>
        <v>371</v>
      </c>
    </row>
    <row r="1520" spans="1:10">
      <c r="B1520" s="332"/>
      <c r="C1520" s="424" t="s">
        <v>3138</v>
      </c>
      <c r="D1520" s="394" t="s">
        <v>3139</v>
      </c>
      <c r="E1520" s="619">
        <v>0</v>
      </c>
      <c r="F1520" s="619">
        <v>0</v>
      </c>
      <c r="G1520" s="612">
        <v>47</v>
      </c>
      <c r="H1520" s="612">
        <v>47</v>
      </c>
      <c r="I1520" s="612">
        <f t="shared" si="261"/>
        <v>47</v>
      </c>
      <c r="J1520" s="612">
        <f t="shared" si="262"/>
        <v>47</v>
      </c>
    </row>
    <row r="1521" spans="2:10">
      <c r="B1521" s="332"/>
      <c r="C1521" s="388" t="s">
        <v>3717</v>
      </c>
      <c r="D1521" s="385" t="s">
        <v>3718</v>
      </c>
      <c r="E1521" s="619">
        <v>0</v>
      </c>
      <c r="F1521" s="619">
        <v>0</v>
      </c>
      <c r="G1521" s="612">
        <v>26</v>
      </c>
      <c r="H1521" s="612">
        <v>26</v>
      </c>
      <c r="I1521" s="612">
        <f t="shared" si="261"/>
        <v>26</v>
      </c>
      <c r="J1521" s="612">
        <f t="shared" si="262"/>
        <v>26</v>
      </c>
    </row>
    <row r="1522" spans="2:10">
      <c r="B1522" s="332"/>
      <c r="C1522" s="388" t="s">
        <v>3719</v>
      </c>
      <c r="D1522" s="385" t="s">
        <v>3720</v>
      </c>
      <c r="E1522" s="619">
        <v>0</v>
      </c>
      <c r="F1522" s="619">
        <v>0</v>
      </c>
      <c r="G1522" s="612">
        <v>1</v>
      </c>
      <c r="H1522" s="612">
        <v>1</v>
      </c>
      <c r="I1522" s="612">
        <f t="shared" si="261"/>
        <v>1</v>
      </c>
      <c r="J1522" s="612">
        <f t="shared" si="262"/>
        <v>1</v>
      </c>
    </row>
    <row r="1523" spans="2:10">
      <c r="B1523" s="332"/>
      <c r="C1523" s="954" t="s">
        <v>3567</v>
      </c>
      <c r="D1523" s="409" t="s">
        <v>3568</v>
      </c>
      <c r="E1523" s="619">
        <v>0</v>
      </c>
      <c r="F1523" s="619">
        <v>0</v>
      </c>
      <c r="G1523" s="612">
        <v>236</v>
      </c>
      <c r="H1523" s="612">
        <v>236</v>
      </c>
      <c r="I1523" s="612">
        <f t="shared" si="261"/>
        <v>236</v>
      </c>
      <c r="J1523" s="612">
        <f t="shared" si="262"/>
        <v>236</v>
      </c>
    </row>
    <row r="1524" spans="2:10">
      <c r="B1524" s="332"/>
      <c r="C1524" s="959" t="s">
        <v>3156</v>
      </c>
      <c r="D1524" s="394" t="s">
        <v>3157</v>
      </c>
      <c r="E1524" s="619">
        <v>0</v>
      </c>
      <c r="F1524" s="619">
        <v>0</v>
      </c>
      <c r="G1524" s="612">
        <v>321</v>
      </c>
      <c r="H1524" s="612">
        <v>321</v>
      </c>
      <c r="I1524" s="612">
        <f t="shared" si="261"/>
        <v>321</v>
      </c>
      <c r="J1524" s="612">
        <f t="shared" si="262"/>
        <v>321</v>
      </c>
    </row>
    <row r="1525" spans="2:10">
      <c r="B1525" s="332"/>
      <c r="C1525" s="959" t="s">
        <v>3158</v>
      </c>
      <c r="D1525" s="394" t="s">
        <v>3159</v>
      </c>
      <c r="E1525" s="619">
        <v>0</v>
      </c>
      <c r="F1525" s="619">
        <v>0</v>
      </c>
      <c r="G1525" s="612">
        <v>183</v>
      </c>
      <c r="H1525" s="612">
        <v>183</v>
      </c>
      <c r="I1525" s="612">
        <f t="shared" si="261"/>
        <v>183</v>
      </c>
      <c r="J1525" s="612">
        <f t="shared" si="262"/>
        <v>183</v>
      </c>
    </row>
    <row r="1526" spans="2:10">
      <c r="B1526" s="332"/>
      <c r="C1526" s="959" t="s">
        <v>3162</v>
      </c>
      <c r="D1526" s="394" t="s">
        <v>3163</v>
      </c>
      <c r="E1526" s="619">
        <v>0</v>
      </c>
      <c r="F1526" s="619">
        <v>0</v>
      </c>
      <c r="G1526" s="612">
        <v>301</v>
      </c>
      <c r="H1526" s="612">
        <v>301</v>
      </c>
      <c r="I1526" s="612">
        <f t="shared" si="261"/>
        <v>301</v>
      </c>
      <c r="J1526" s="612">
        <f t="shared" si="262"/>
        <v>301</v>
      </c>
    </row>
    <row r="1527" spans="2:10">
      <c r="B1527" s="332"/>
      <c r="C1527" s="959" t="s">
        <v>3164</v>
      </c>
      <c r="D1527" s="394" t="s">
        <v>3165</v>
      </c>
      <c r="E1527" s="619">
        <v>0</v>
      </c>
      <c r="F1527" s="619">
        <v>0</v>
      </c>
      <c r="G1527" s="612">
        <v>1225</v>
      </c>
      <c r="H1527" s="612">
        <v>1225</v>
      </c>
      <c r="I1527" s="612">
        <f t="shared" si="261"/>
        <v>1225</v>
      </c>
      <c r="J1527" s="612">
        <f t="shared" si="262"/>
        <v>1225</v>
      </c>
    </row>
    <row r="1528" spans="2:10">
      <c r="B1528" s="332"/>
      <c r="C1528" s="959" t="s">
        <v>3166</v>
      </c>
      <c r="D1528" s="394" t="s">
        <v>3167</v>
      </c>
      <c r="E1528" s="619">
        <v>0</v>
      </c>
      <c r="F1528" s="619">
        <v>0</v>
      </c>
      <c r="G1528" s="612">
        <v>894</v>
      </c>
      <c r="H1528" s="612">
        <v>894</v>
      </c>
      <c r="I1528" s="612">
        <f t="shared" si="261"/>
        <v>894</v>
      </c>
      <c r="J1528" s="612">
        <f t="shared" si="262"/>
        <v>894</v>
      </c>
    </row>
    <row r="1529" spans="2:10">
      <c r="B1529" s="332"/>
      <c r="C1529" s="959" t="s">
        <v>3168</v>
      </c>
      <c r="D1529" s="394" t="s">
        <v>3169</v>
      </c>
      <c r="E1529" s="619">
        <v>0</v>
      </c>
      <c r="F1529" s="619">
        <v>0</v>
      </c>
      <c r="G1529" s="612">
        <v>286</v>
      </c>
      <c r="H1529" s="612">
        <v>286</v>
      </c>
      <c r="I1529" s="612">
        <f t="shared" si="261"/>
        <v>286</v>
      </c>
      <c r="J1529" s="612">
        <f t="shared" si="262"/>
        <v>286</v>
      </c>
    </row>
    <row r="1530" spans="2:10">
      <c r="B1530" s="332"/>
      <c r="C1530" s="959" t="s">
        <v>3176</v>
      </c>
      <c r="D1530" s="411" t="s">
        <v>3177</v>
      </c>
      <c r="E1530" s="619">
        <v>0</v>
      </c>
      <c r="F1530" s="619">
        <v>0</v>
      </c>
      <c r="G1530" s="612">
        <v>57</v>
      </c>
      <c r="H1530" s="612">
        <v>57</v>
      </c>
      <c r="I1530" s="612">
        <f t="shared" si="261"/>
        <v>57</v>
      </c>
      <c r="J1530" s="612">
        <f t="shared" si="262"/>
        <v>57</v>
      </c>
    </row>
    <row r="1531" spans="2:10">
      <c r="B1531" s="332"/>
      <c r="C1531" s="959" t="s">
        <v>3226</v>
      </c>
      <c r="D1531" s="385" t="s">
        <v>3227</v>
      </c>
      <c r="E1531" s="619">
        <v>0</v>
      </c>
      <c r="F1531" s="619">
        <v>0</v>
      </c>
      <c r="G1531" s="612">
        <v>13</v>
      </c>
      <c r="H1531" s="612">
        <v>13</v>
      </c>
      <c r="I1531" s="612">
        <f t="shared" si="261"/>
        <v>13</v>
      </c>
      <c r="J1531" s="612">
        <f t="shared" si="262"/>
        <v>13</v>
      </c>
    </row>
    <row r="1532" spans="2:10">
      <c r="B1532" s="332"/>
      <c r="C1532" s="959" t="s">
        <v>3178</v>
      </c>
      <c r="D1532" s="411" t="s">
        <v>3179</v>
      </c>
      <c r="E1532" s="619">
        <v>0</v>
      </c>
      <c r="F1532" s="619">
        <v>0</v>
      </c>
      <c r="G1532" s="612">
        <v>1666</v>
      </c>
      <c r="H1532" s="612">
        <v>1666</v>
      </c>
      <c r="I1532" s="612">
        <f t="shared" si="261"/>
        <v>1666</v>
      </c>
      <c r="J1532" s="612">
        <f t="shared" si="262"/>
        <v>1666</v>
      </c>
    </row>
    <row r="1533" spans="2:10">
      <c r="B1533" s="332"/>
      <c r="C1533" s="388" t="s">
        <v>3721</v>
      </c>
      <c r="D1533" s="423" t="s">
        <v>3722</v>
      </c>
      <c r="E1533" s="619">
        <v>0</v>
      </c>
      <c r="F1533" s="619">
        <v>0</v>
      </c>
      <c r="G1533" s="612">
        <v>34</v>
      </c>
      <c r="H1533" s="612">
        <v>34</v>
      </c>
      <c r="I1533" s="612">
        <f t="shared" si="261"/>
        <v>34</v>
      </c>
      <c r="J1533" s="612">
        <f t="shared" si="262"/>
        <v>34</v>
      </c>
    </row>
    <row r="1534" spans="2:10">
      <c r="B1534" s="332"/>
      <c r="C1534" s="959" t="s">
        <v>3180</v>
      </c>
      <c r="D1534" s="411" t="s">
        <v>3181</v>
      </c>
      <c r="E1534" s="619">
        <v>0</v>
      </c>
      <c r="F1534" s="619">
        <v>0</v>
      </c>
      <c r="G1534" s="612">
        <v>23</v>
      </c>
      <c r="H1534" s="612">
        <v>23</v>
      </c>
      <c r="I1534" s="612">
        <f t="shared" si="261"/>
        <v>23</v>
      </c>
      <c r="J1534" s="612">
        <f t="shared" si="262"/>
        <v>23</v>
      </c>
    </row>
    <row r="1535" spans="2:10">
      <c r="B1535" s="332"/>
      <c r="C1535" s="388" t="s">
        <v>3723</v>
      </c>
      <c r="D1535" s="423" t="s">
        <v>3724</v>
      </c>
      <c r="E1535" s="619">
        <v>0</v>
      </c>
      <c r="F1535" s="619">
        <v>0</v>
      </c>
      <c r="G1535" s="612">
        <v>4</v>
      </c>
      <c r="H1535" s="612">
        <v>4</v>
      </c>
      <c r="I1535" s="612">
        <f t="shared" si="261"/>
        <v>4</v>
      </c>
      <c r="J1535" s="612">
        <f t="shared" si="262"/>
        <v>4</v>
      </c>
    </row>
    <row r="1536" spans="2:10" ht="13.8">
      <c r="C1536" s="333"/>
      <c r="D1536" s="99"/>
      <c r="E1536" s="619"/>
      <c r="F1536" s="619"/>
      <c r="G1536" s="612"/>
      <c r="H1536" s="612"/>
      <c r="I1536" s="612"/>
      <c r="J1536" s="612"/>
    </row>
    <row r="1537" spans="1:10" ht="13.8">
      <c r="A1537" s="392" t="s">
        <v>1887</v>
      </c>
      <c r="C1537" s="333"/>
      <c r="D1537" s="99"/>
      <c r="E1537" s="619"/>
      <c r="F1537" s="619"/>
      <c r="G1537" s="612"/>
      <c r="H1537" s="612"/>
      <c r="I1537" s="612"/>
      <c r="J1537" s="612"/>
    </row>
    <row r="1538" spans="1:10">
      <c r="B1538" s="332"/>
      <c r="C1538" s="388" t="s">
        <v>3347</v>
      </c>
      <c r="D1538" s="385" t="s">
        <v>3348</v>
      </c>
      <c r="E1538" s="619">
        <v>0</v>
      </c>
      <c r="F1538" s="619">
        <v>0</v>
      </c>
      <c r="G1538" s="612">
        <v>21</v>
      </c>
      <c r="H1538" s="612">
        <v>21</v>
      </c>
      <c r="I1538" s="612">
        <f t="shared" si="261"/>
        <v>21</v>
      </c>
      <c r="J1538" s="612">
        <f t="shared" si="262"/>
        <v>21</v>
      </c>
    </row>
    <row r="1539" spans="1:10">
      <c r="B1539" s="988" t="s">
        <v>2867</v>
      </c>
      <c r="C1539" s="954">
        <v>130220</v>
      </c>
      <c r="D1539" s="409" t="s">
        <v>3725</v>
      </c>
      <c r="E1539" s="619">
        <v>51</v>
      </c>
      <c r="F1539" s="619">
        <v>51</v>
      </c>
      <c r="G1539" s="612">
        <v>0</v>
      </c>
      <c r="H1539" s="612">
        <v>0</v>
      </c>
      <c r="I1539" s="612">
        <f t="shared" si="261"/>
        <v>51</v>
      </c>
      <c r="J1539" s="612">
        <f t="shared" si="262"/>
        <v>51</v>
      </c>
    </row>
    <row r="1540" spans="1:10">
      <c r="B1540" s="988" t="s">
        <v>3549</v>
      </c>
      <c r="C1540" s="954" t="s">
        <v>3726</v>
      </c>
      <c r="D1540" s="409" t="s">
        <v>3727</v>
      </c>
      <c r="E1540" s="619">
        <v>145</v>
      </c>
      <c r="F1540" s="619">
        <v>145</v>
      </c>
      <c r="G1540" s="612">
        <v>0</v>
      </c>
      <c r="H1540" s="612">
        <v>0</v>
      </c>
      <c r="I1540" s="612">
        <f t="shared" si="261"/>
        <v>145</v>
      </c>
      <c r="J1540" s="612">
        <f t="shared" si="262"/>
        <v>145</v>
      </c>
    </row>
    <row r="1541" spans="1:10">
      <c r="B1541" s="988" t="s">
        <v>5872</v>
      </c>
      <c r="C1541" s="382" t="s">
        <v>3728</v>
      </c>
      <c r="D1541" s="383" t="s">
        <v>3729</v>
      </c>
      <c r="E1541" s="619">
        <v>483</v>
      </c>
      <c r="F1541" s="619">
        <v>483</v>
      </c>
      <c r="G1541" s="612">
        <v>251</v>
      </c>
      <c r="H1541" s="612">
        <v>251</v>
      </c>
      <c r="I1541" s="612">
        <f t="shared" si="261"/>
        <v>734</v>
      </c>
      <c r="J1541" s="612">
        <f t="shared" si="262"/>
        <v>734</v>
      </c>
    </row>
    <row r="1542" spans="1:10">
      <c r="B1542" s="332"/>
      <c r="C1542" s="382" t="s">
        <v>3730</v>
      </c>
      <c r="D1542" s="383" t="s">
        <v>3731</v>
      </c>
      <c r="E1542" s="619">
        <v>849</v>
      </c>
      <c r="F1542" s="619">
        <v>849</v>
      </c>
      <c r="G1542" s="612">
        <v>110</v>
      </c>
      <c r="H1542" s="612">
        <v>110</v>
      </c>
      <c r="I1542" s="612">
        <f t="shared" si="261"/>
        <v>959</v>
      </c>
      <c r="J1542" s="612">
        <f t="shared" si="262"/>
        <v>959</v>
      </c>
    </row>
    <row r="1543" spans="1:10">
      <c r="B1543" s="332"/>
      <c r="C1543" s="382" t="s">
        <v>3732</v>
      </c>
      <c r="D1543" s="383" t="s">
        <v>3733</v>
      </c>
      <c r="E1543" s="619">
        <v>16</v>
      </c>
      <c r="F1543" s="619">
        <v>16</v>
      </c>
      <c r="G1543" s="612">
        <v>1</v>
      </c>
      <c r="H1543" s="612">
        <v>1</v>
      </c>
      <c r="I1543" s="612">
        <f t="shared" si="261"/>
        <v>17</v>
      </c>
      <c r="J1543" s="612">
        <f t="shared" si="262"/>
        <v>17</v>
      </c>
    </row>
    <row r="1544" spans="1:10">
      <c r="B1544" s="332"/>
      <c r="C1544" s="382" t="s">
        <v>3734</v>
      </c>
      <c r="D1544" s="383" t="s">
        <v>3735</v>
      </c>
      <c r="E1544" s="619">
        <v>4</v>
      </c>
      <c r="F1544" s="619">
        <v>4</v>
      </c>
      <c r="G1544" s="612">
        <v>6</v>
      </c>
      <c r="H1544" s="612">
        <v>6</v>
      </c>
      <c r="I1544" s="612">
        <f t="shared" si="261"/>
        <v>10</v>
      </c>
      <c r="J1544" s="612">
        <f t="shared" si="262"/>
        <v>10</v>
      </c>
    </row>
    <row r="1545" spans="1:10">
      <c r="B1545" s="332"/>
      <c r="C1545" s="382" t="s">
        <v>3736</v>
      </c>
      <c r="D1545" s="383" t="s">
        <v>3737</v>
      </c>
      <c r="E1545" s="619">
        <v>397</v>
      </c>
      <c r="F1545" s="619">
        <v>397</v>
      </c>
      <c r="G1545" s="612">
        <v>180</v>
      </c>
      <c r="H1545" s="612">
        <v>180</v>
      </c>
      <c r="I1545" s="612">
        <f t="shared" si="261"/>
        <v>577</v>
      </c>
      <c r="J1545" s="612">
        <f t="shared" si="262"/>
        <v>577</v>
      </c>
    </row>
    <row r="1546" spans="1:10">
      <c r="B1546" s="332"/>
      <c r="C1546" s="382" t="s">
        <v>3099</v>
      </c>
      <c r="D1546" s="383" t="s">
        <v>3100</v>
      </c>
      <c r="E1546" s="619">
        <v>137</v>
      </c>
      <c r="F1546" s="619">
        <v>137</v>
      </c>
      <c r="G1546" s="612">
        <v>0</v>
      </c>
      <c r="H1546" s="612">
        <v>0</v>
      </c>
      <c r="I1546" s="612">
        <f t="shared" si="261"/>
        <v>137</v>
      </c>
      <c r="J1546" s="612">
        <f t="shared" si="262"/>
        <v>137</v>
      </c>
    </row>
    <row r="1547" spans="1:10">
      <c r="B1547" s="332"/>
      <c r="C1547" s="382" t="s">
        <v>3738</v>
      </c>
      <c r="D1547" s="383" t="s">
        <v>3739</v>
      </c>
      <c r="E1547" s="619">
        <v>2</v>
      </c>
      <c r="F1547" s="619">
        <v>2</v>
      </c>
      <c r="G1547" s="612">
        <v>0</v>
      </c>
      <c r="H1547" s="612">
        <v>0</v>
      </c>
      <c r="I1547" s="612">
        <f t="shared" si="261"/>
        <v>2</v>
      </c>
      <c r="J1547" s="612">
        <f t="shared" si="262"/>
        <v>2</v>
      </c>
    </row>
    <row r="1548" spans="1:10">
      <c r="B1548" s="332"/>
      <c r="C1548" s="382" t="s">
        <v>2690</v>
      </c>
      <c r="D1548" s="383" t="s">
        <v>2691</v>
      </c>
      <c r="E1548" s="619">
        <v>43</v>
      </c>
      <c r="F1548" s="619">
        <v>43</v>
      </c>
      <c r="G1548" s="612">
        <v>0</v>
      </c>
      <c r="H1548" s="612">
        <v>0</v>
      </c>
      <c r="I1548" s="612">
        <f t="shared" si="261"/>
        <v>43</v>
      </c>
      <c r="J1548" s="612">
        <f t="shared" si="262"/>
        <v>43</v>
      </c>
    </row>
    <row r="1549" spans="1:10">
      <c r="B1549" s="332"/>
      <c r="C1549" s="382" t="s">
        <v>3740</v>
      </c>
      <c r="D1549" s="383" t="s">
        <v>3741</v>
      </c>
      <c r="E1549" s="619">
        <v>24</v>
      </c>
      <c r="F1549" s="619">
        <v>24</v>
      </c>
      <c r="G1549" s="612">
        <v>0</v>
      </c>
      <c r="H1549" s="612">
        <v>0</v>
      </c>
      <c r="I1549" s="612">
        <f t="shared" si="261"/>
        <v>24</v>
      </c>
      <c r="J1549" s="612">
        <f t="shared" si="262"/>
        <v>24</v>
      </c>
    </row>
    <row r="1550" spans="1:10">
      <c r="B1550" s="332"/>
      <c r="C1550" s="382" t="s">
        <v>3742</v>
      </c>
      <c r="D1550" s="383" t="s">
        <v>3743</v>
      </c>
      <c r="E1550" s="619">
        <v>230</v>
      </c>
      <c r="F1550" s="619">
        <v>230</v>
      </c>
      <c r="G1550" s="612">
        <v>0</v>
      </c>
      <c r="H1550" s="612">
        <v>0</v>
      </c>
      <c r="I1550" s="612">
        <f t="shared" si="261"/>
        <v>230</v>
      </c>
      <c r="J1550" s="612">
        <f t="shared" si="262"/>
        <v>230</v>
      </c>
    </row>
    <row r="1551" spans="1:10">
      <c r="B1551" s="332"/>
      <c r="C1551" s="382" t="s">
        <v>3744</v>
      </c>
      <c r="D1551" s="383" t="s">
        <v>3745</v>
      </c>
      <c r="E1551" s="619">
        <v>61</v>
      </c>
      <c r="F1551" s="619">
        <v>61</v>
      </c>
      <c r="G1551" s="612">
        <v>0</v>
      </c>
      <c r="H1551" s="612">
        <v>0</v>
      </c>
      <c r="I1551" s="612">
        <f t="shared" si="261"/>
        <v>61</v>
      </c>
      <c r="J1551" s="612">
        <f t="shared" si="262"/>
        <v>61</v>
      </c>
    </row>
    <row r="1552" spans="1:10">
      <c r="B1552" s="332"/>
      <c r="C1552" s="382" t="s">
        <v>2413</v>
      </c>
      <c r="D1552" s="383" t="s">
        <v>2414</v>
      </c>
      <c r="E1552" s="619">
        <v>7</v>
      </c>
      <c r="F1552" s="619">
        <v>7</v>
      </c>
      <c r="G1552" s="612">
        <v>0</v>
      </c>
      <c r="H1552" s="612">
        <v>0</v>
      </c>
      <c r="I1552" s="612">
        <f t="shared" si="261"/>
        <v>7</v>
      </c>
      <c r="J1552" s="612">
        <f t="shared" si="262"/>
        <v>7</v>
      </c>
    </row>
    <row r="1553" spans="2:10">
      <c r="B1553" s="332"/>
      <c r="C1553" s="388" t="s">
        <v>3746</v>
      </c>
      <c r="D1553" s="385" t="s">
        <v>3747</v>
      </c>
      <c r="E1553" s="619">
        <v>3</v>
      </c>
      <c r="F1553" s="619">
        <v>3</v>
      </c>
      <c r="G1553" s="612">
        <v>0</v>
      </c>
      <c r="H1553" s="612">
        <v>0</v>
      </c>
      <c r="I1553" s="612">
        <f t="shared" si="261"/>
        <v>3</v>
      </c>
      <c r="J1553" s="612">
        <f t="shared" si="262"/>
        <v>3</v>
      </c>
    </row>
    <row r="1554" spans="2:10">
      <c r="B1554" s="332"/>
      <c r="C1554" s="382" t="s">
        <v>3748</v>
      </c>
      <c r="D1554" s="383" t="s">
        <v>3749</v>
      </c>
      <c r="E1554" s="619">
        <v>464</v>
      </c>
      <c r="F1554" s="619">
        <v>464</v>
      </c>
      <c r="G1554" s="612">
        <v>0</v>
      </c>
      <c r="H1554" s="612">
        <v>0</v>
      </c>
      <c r="I1554" s="612">
        <f t="shared" si="261"/>
        <v>464</v>
      </c>
      <c r="J1554" s="612">
        <f t="shared" si="262"/>
        <v>464</v>
      </c>
    </row>
    <row r="1555" spans="2:10">
      <c r="B1555" s="332"/>
      <c r="C1555" s="382" t="s">
        <v>3750</v>
      </c>
      <c r="D1555" s="383" t="s">
        <v>3751</v>
      </c>
      <c r="E1555" s="619">
        <v>1912</v>
      </c>
      <c r="F1555" s="619">
        <v>1912</v>
      </c>
      <c r="G1555" s="612">
        <v>0</v>
      </c>
      <c r="H1555" s="612">
        <v>0</v>
      </c>
      <c r="I1555" s="612">
        <f t="shared" si="261"/>
        <v>1912</v>
      </c>
      <c r="J1555" s="612">
        <f t="shared" si="262"/>
        <v>1912</v>
      </c>
    </row>
    <row r="1556" spans="2:10">
      <c r="B1556" s="332"/>
      <c r="C1556" s="382" t="s">
        <v>2681</v>
      </c>
      <c r="D1556" s="383" t="s">
        <v>2682</v>
      </c>
      <c r="E1556" s="619">
        <v>2</v>
      </c>
      <c r="F1556" s="619">
        <v>2</v>
      </c>
      <c r="G1556" s="612">
        <v>0</v>
      </c>
      <c r="H1556" s="612">
        <v>0</v>
      </c>
      <c r="I1556" s="612">
        <f t="shared" si="261"/>
        <v>2</v>
      </c>
      <c r="J1556" s="612">
        <f t="shared" si="262"/>
        <v>2</v>
      </c>
    </row>
    <row r="1557" spans="2:10">
      <c r="B1557" s="332"/>
      <c r="C1557" s="382" t="s">
        <v>3752</v>
      </c>
      <c r="D1557" s="399" t="s">
        <v>3753</v>
      </c>
      <c r="E1557" s="619">
        <v>42</v>
      </c>
      <c r="F1557" s="619">
        <v>42</v>
      </c>
      <c r="G1557" s="612">
        <v>0</v>
      </c>
      <c r="H1557" s="612">
        <v>0</v>
      </c>
      <c r="I1557" s="612">
        <f t="shared" si="261"/>
        <v>42</v>
      </c>
      <c r="J1557" s="612">
        <f t="shared" si="262"/>
        <v>42</v>
      </c>
    </row>
    <row r="1558" spans="2:10">
      <c r="B1558" s="332"/>
      <c r="C1558" s="388" t="s">
        <v>3138</v>
      </c>
      <c r="D1558" s="385" t="s">
        <v>3139</v>
      </c>
      <c r="E1558" s="619">
        <v>0</v>
      </c>
      <c r="F1558" s="619">
        <v>0</v>
      </c>
      <c r="G1558" s="612">
        <v>72</v>
      </c>
      <c r="H1558" s="612">
        <v>72</v>
      </c>
      <c r="I1558" s="612">
        <f t="shared" si="261"/>
        <v>72</v>
      </c>
      <c r="J1558" s="612">
        <f t="shared" si="262"/>
        <v>72</v>
      </c>
    </row>
    <row r="1559" spans="2:10">
      <c r="B1559" s="332"/>
      <c r="C1559" s="382" t="s">
        <v>3151</v>
      </c>
      <c r="D1559" s="397" t="s">
        <v>3221</v>
      </c>
      <c r="E1559" s="619">
        <v>9</v>
      </c>
      <c r="F1559" s="619">
        <v>9</v>
      </c>
      <c r="G1559" s="612">
        <v>0</v>
      </c>
      <c r="H1559" s="612">
        <v>0</v>
      </c>
      <c r="I1559" s="612">
        <f t="shared" si="261"/>
        <v>9</v>
      </c>
      <c r="J1559" s="612">
        <f t="shared" si="262"/>
        <v>9</v>
      </c>
    </row>
    <row r="1560" spans="2:10">
      <c r="B1560" s="332"/>
      <c r="C1560" s="398" t="s">
        <v>3172</v>
      </c>
      <c r="D1560" s="383" t="s">
        <v>3173</v>
      </c>
      <c r="E1560" s="619">
        <v>205</v>
      </c>
      <c r="F1560" s="619">
        <v>205</v>
      </c>
      <c r="G1560" s="612">
        <v>0</v>
      </c>
      <c r="H1560" s="612">
        <v>0</v>
      </c>
      <c r="I1560" s="612">
        <f t="shared" si="261"/>
        <v>205</v>
      </c>
      <c r="J1560" s="612">
        <f t="shared" si="262"/>
        <v>205</v>
      </c>
    </row>
    <row r="1561" spans="2:10">
      <c r="B1561" s="332"/>
      <c r="C1561" s="959" t="s">
        <v>3178</v>
      </c>
      <c r="D1561" s="385" t="s">
        <v>3179</v>
      </c>
      <c r="E1561" s="619">
        <v>1</v>
      </c>
      <c r="F1561" s="619">
        <v>1</v>
      </c>
      <c r="G1561" s="612">
        <v>208</v>
      </c>
      <c r="H1561" s="612">
        <v>208</v>
      </c>
      <c r="I1561" s="612">
        <f t="shared" si="261"/>
        <v>209</v>
      </c>
      <c r="J1561" s="612">
        <f t="shared" si="262"/>
        <v>209</v>
      </c>
    </row>
    <row r="1562" spans="2:10">
      <c r="B1562" s="332"/>
      <c r="C1562" s="382" t="s">
        <v>3754</v>
      </c>
      <c r="D1562" s="399" t="s">
        <v>3755</v>
      </c>
      <c r="E1562" s="619">
        <v>14</v>
      </c>
      <c r="F1562" s="619">
        <v>14</v>
      </c>
      <c r="G1562" s="612">
        <v>0</v>
      </c>
      <c r="H1562" s="612">
        <v>0</v>
      </c>
      <c r="I1562" s="612">
        <f t="shared" si="261"/>
        <v>14</v>
      </c>
      <c r="J1562" s="612">
        <f t="shared" si="262"/>
        <v>14</v>
      </c>
    </row>
    <row r="1563" spans="2:10">
      <c r="B1563" s="332"/>
      <c r="C1563" s="412" t="s">
        <v>3756</v>
      </c>
      <c r="D1563" s="399" t="s">
        <v>3757</v>
      </c>
      <c r="E1563" s="619">
        <v>383</v>
      </c>
      <c r="F1563" s="619">
        <v>383</v>
      </c>
      <c r="G1563" s="612">
        <v>0</v>
      </c>
      <c r="H1563" s="612">
        <v>0</v>
      </c>
      <c r="I1563" s="612">
        <f t="shared" si="261"/>
        <v>383</v>
      </c>
      <c r="J1563" s="612">
        <f t="shared" si="262"/>
        <v>383</v>
      </c>
    </row>
    <row r="1564" spans="2:10">
      <c r="B1564" s="332"/>
      <c r="C1564" s="412" t="s">
        <v>3758</v>
      </c>
      <c r="D1564" s="399" t="s">
        <v>3759</v>
      </c>
      <c r="E1564" s="619">
        <v>687</v>
      </c>
      <c r="F1564" s="619">
        <v>687</v>
      </c>
      <c r="G1564" s="612">
        <v>0</v>
      </c>
      <c r="H1564" s="612">
        <v>0</v>
      </c>
      <c r="I1564" s="612">
        <f t="shared" si="261"/>
        <v>687</v>
      </c>
      <c r="J1564" s="612">
        <f t="shared" si="262"/>
        <v>687</v>
      </c>
    </row>
    <row r="1565" spans="2:10">
      <c r="B1565" s="332"/>
      <c r="C1565" s="388" t="s">
        <v>3760</v>
      </c>
      <c r="D1565" s="423" t="s">
        <v>3761</v>
      </c>
      <c r="E1565" s="619">
        <v>20</v>
      </c>
      <c r="F1565" s="619">
        <v>20</v>
      </c>
      <c r="G1565" s="612">
        <v>0</v>
      </c>
      <c r="H1565" s="612">
        <v>0</v>
      </c>
      <c r="I1565" s="612">
        <f t="shared" si="261"/>
        <v>20</v>
      </c>
      <c r="J1565" s="612">
        <f t="shared" si="262"/>
        <v>20</v>
      </c>
    </row>
    <row r="1566" spans="2:10">
      <c r="B1566" s="332"/>
      <c r="C1566" s="412" t="s">
        <v>3762</v>
      </c>
      <c r="D1566" s="399" t="s">
        <v>3763</v>
      </c>
      <c r="E1566" s="619">
        <v>3</v>
      </c>
      <c r="F1566" s="619">
        <v>3</v>
      </c>
      <c r="G1566" s="612">
        <v>0</v>
      </c>
      <c r="H1566" s="612">
        <v>0</v>
      </c>
      <c r="I1566" s="612">
        <f t="shared" si="261"/>
        <v>3</v>
      </c>
      <c r="J1566" s="612">
        <f t="shared" si="262"/>
        <v>3</v>
      </c>
    </row>
    <row r="1567" spans="2:10">
      <c r="B1567" s="332"/>
      <c r="C1567" s="388" t="s">
        <v>1898</v>
      </c>
      <c r="D1567" s="423" t="s">
        <v>1899</v>
      </c>
      <c r="E1567" s="619">
        <v>1</v>
      </c>
      <c r="F1567" s="619">
        <v>1</v>
      </c>
      <c r="G1567" s="612">
        <v>0</v>
      </c>
      <c r="H1567" s="612">
        <v>0</v>
      </c>
      <c r="I1567" s="612">
        <f t="shared" si="261"/>
        <v>1</v>
      </c>
      <c r="J1567" s="612">
        <f t="shared" si="262"/>
        <v>1</v>
      </c>
    </row>
    <row r="1568" spans="2:10">
      <c r="C1568" s="334"/>
      <c r="D1568" s="99"/>
      <c r="E1568" s="619"/>
      <c r="F1568" s="619"/>
      <c r="G1568" s="612"/>
      <c r="H1568" s="612"/>
      <c r="I1568" s="612"/>
      <c r="J1568" s="612"/>
    </row>
    <row r="1569" spans="1:10" ht="13.8">
      <c r="A1569" s="392" t="s">
        <v>1889</v>
      </c>
      <c r="C1569" s="333"/>
      <c r="D1569" s="99"/>
      <c r="E1569" s="619"/>
      <c r="F1569" s="619"/>
      <c r="G1569" s="612"/>
      <c r="H1569" s="612"/>
      <c r="I1569" s="612"/>
      <c r="J1569" s="612"/>
    </row>
    <row r="1570" spans="1:10">
      <c r="B1570" s="332"/>
      <c r="C1570" s="388" t="s">
        <v>2966</v>
      </c>
      <c r="D1570" s="385" t="s">
        <v>2967</v>
      </c>
      <c r="E1570" s="619">
        <v>0</v>
      </c>
      <c r="F1570" s="619">
        <v>0</v>
      </c>
      <c r="G1570" s="612">
        <v>3</v>
      </c>
      <c r="H1570" s="612">
        <v>3</v>
      </c>
      <c r="I1570" s="612">
        <f t="shared" si="261"/>
        <v>3</v>
      </c>
      <c r="J1570" s="612">
        <f t="shared" si="262"/>
        <v>3</v>
      </c>
    </row>
    <row r="1571" spans="1:10">
      <c r="B1571" s="332"/>
      <c r="C1571" s="382" t="s">
        <v>3082</v>
      </c>
      <c r="D1571" s="383" t="s">
        <v>3083</v>
      </c>
      <c r="E1571" s="619">
        <v>2291</v>
      </c>
      <c r="F1571" s="619">
        <v>2291</v>
      </c>
      <c r="G1571" s="612">
        <v>147</v>
      </c>
      <c r="H1571" s="612">
        <v>147</v>
      </c>
      <c r="I1571" s="612">
        <f t="shared" si="261"/>
        <v>2438</v>
      </c>
      <c r="J1571" s="612">
        <f t="shared" si="262"/>
        <v>2438</v>
      </c>
    </row>
    <row r="1572" spans="1:10">
      <c r="B1572" s="332"/>
      <c r="C1572" s="388" t="s">
        <v>3765</v>
      </c>
      <c r="D1572" s="385" t="s">
        <v>3766</v>
      </c>
      <c r="E1572" s="619">
        <v>0</v>
      </c>
      <c r="F1572" s="619">
        <v>0</v>
      </c>
      <c r="G1572" s="612">
        <v>2</v>
      </c>
      <c r="H1572" s="612">
        <v>2</v>
      </c>
      <c r="I1572" s="612">
        <f t="shared" si="261"/>
        <v>2</v>
      </c>
      <c r="J1572" s="612">
        <f t="shared" si="262"/>
        <v>2</v>
      </c>
    </row>
    <row r="1573" spans="1:10">
      <c r="B1573" s="332"/>
      <c r="C1573" s="388" t="s">
        <v>3084</v>
      </c>
      <c r="D1573" s="385" t="s">
        <v>3322</v>
      </c>
      <c r="E1573" s="619">
        <v>0</v>
      </c>
      <c r="F1573" s="619">
        <v>0</v>
      </c>
      <c r="G1573" s="612">
        <v>1</v>
      </c>
      <c r="H1573" s="612">
        <v>1</v>
      </c>
      <c r="I1573" s="612">
        <f t="shared" si="261"/>
        <v>1</v>
      </c>
      <c r="J1573" s="612">
        <f t="shared" si="262"/>
        <v>1</v>
      </c>
    </row>
    <row r="1574" spans="1:10">
      <c r="B1574" s="332"/>
      <c r="C1574" s="393" t="s">
        <v>3085</v>
      </c>
      <c r="D1574" s="394" t="s">
        <v>3086</v>
      </c>
      <c r="E1574" s="619">
        <v>0</v>
      </c>
      <c r="F1574" s="619">
        <v>0</v>
      </c>
      <c r="G1574" s="612">
        <v>2195</v>
      </c>
      <c r="H1574" s="612">
        <v>2195</v>
      </c>
      <c r="I1574" s="612">
        <f t="shared" si="261"/>
        <v>2195</v>
      </c>
      <c r="J1574" s="612">
        <f t="shared" si="262"/>
        <v>2195</v>
      </c>
    </row>
    <row r="1575" spans="1:10">
      <c r="B1575" s="332"/>
      <c r="C1575" s="382" t="s">
        <v>3092</v>
      </c>
      <c r="D1575" s="383" t="s">
        <v>3093</v>
      </c>
      <c r="E1575" s="619">
        <v>0</v>
      </c>
      <c r="F1575" s="619">
        <v>0</v>
      </c>
      <c r="G1575" s="612">
        <v>459</v>
      </c>
      <c r="H1575" s="612">
        <v>459</v>
      </c>
      <c r="I1575" s="612">
        <f t="shared" si="261"/>
        <v>459</v>
      </c>
      <c r="J1575" s="612">
        <f t="shared" si="262"/>
        <v>459</v>
      </c>
    </row>
    <row r="1576" spans="1:10">
      <c r="B1576" s="332"/>
      <c r="C1576" s="393" t="s">
        <v>3666</v>
      </c>
      <c r="D1576" s="394" t="s">
        <v>3667</v>
      </c>
      <c r="E1576" s="619">
        <v>0</v>
      </c>
      <c r="F1576" s="619">
        <v>0</v>
      </c>
      <c r="G1576" s="612">
        <v>36</v>
      </c>
      <c r="H1576" s="612">
        <v>36</v>
      </c>
      <c r="I1576" s="612">
        <f t="shared" si="261"/>
        <v>36</v>
      </c>
      <c r="J1576" s="612">
        <f t="shared" si="262"/>
        <v>36</v>
      </c>
    </row>
    <row r="1577" spans="1:10">
      <c r="B1577" s="332"/>
      <c r="C1577" s="393" t="s">
        <v>3094</v>
      </c>
      <c r="D1577" s="394" t="s">
        <v>3095</v>
      </c>
      <c r="E1577" s="619">
        <v>0</v>
      </c>
      <c r="F1577" s="619">
        <v>0</v>
      </c>
      <c r="G1577" s="612">
        <v>9051</v>
      </c>
      <c r="H1577" s="612">
        <v>9051</v>
      </c>
      <c r="I1577" s="612">
        <f t="shared" si="261"/>
        <v>9051</v>
      </c>
      <c r="J1577" s="612">
        <f t="shared" si="262"/>
        <v>9051</v>
      </c>
    </row>
    <row r="1578" spans="1:10">
      <c r="B1578" s="332"/>
      <c r="C1578" s="382" t="s">
        <v>3096</v>
      </c>
      <c r="D1578" s="383" t="s">
        <v>3097</v>
      </c>
      <c r="E1578" s="619">
        <v>0</v>
      </c>
      <c r="F1578" s="619">
        <v>0</v>
      </c>
      <c r="G1578" s="612">
        <v>899</v>
      </c>
      <c r="H1578" s="612">
        <v>899</v>
      </c>
      <c r="I1578" s="612">
        <f t="shared" si="261"/>
        <v>899</v>
      </c>
      <c r="J1578" s="612">
        <f t="shared" si="262"/>
        <v>899</v>
      </c>
    </row>
    <row r="1579" spans="1:10">
      <c r="B1579" s="332"/>
      <c r="C1579" s="388" t="s">
        <v>3367</v>
      </c>
      <c r="D1579" s="385" t="s">
        <v>3368</v>
      </c>
      <c r="E1579" s="619">
        <v>0</v>
      </c>
      <c r="F1579" s="619">
        <v>0</v>
      </c>
      <c r="G1579" s="612">
        <v>137</v>
      </c>
      <c r="H1579" s="612">
        <v>137</v>
      </c>
      <c r="I1579" s="612">
        <f t="shared" si="261"/>
        <v>137</v>
      </c>
      <c r="J1579" s="612">
        <f t="shared" si="262"/>
        <v>137</v>
      </c>
    </row>
    <row r="1580" spans="1:10">
      <c r="B1580" s="332"/>
      <c r="C1580" s="388" t="s">
        <v>3369</v>
      </c>
      <c r="D1580" s="385" t="s">
        <v>3370</v>
      </c>
      <c r="E1580" s="619">
        <v>0</v>
      </c>
      <c r="F1580" s="619">
        <v>0</v>
      </c>
      <c r="G1580" s="612">
        <v>77</v>
      </c>
      <c r="H1580" s="612">
        <v>77</v>
      </c>
      <c r="I1580" s="612">
        <f t="shared" si="261"/>
        <v>77</v>
      </c>
      <c r="J1580" s="612">
        <f t="shared" si="262"/>
        <v>77</v>
      </c>
    </row>
    <row r="1581" spans="1:10">
      <c r="B1581" s="332"/>
      <c r="C1581" s="388" t="s">
        <v>3371</v>
      </c>
      <c r="D1581" s="385" t="s">
        <v>3372</v>
      </c>
      <c r="E1581" s="619">
        <v>0</v>
      </c>
      <c r="F1581" s="619">
        <v>0</v>
      </c>
      <c r="G1581" s="612">
        <v>71</v>
      </c>
      <c r="H1581" s="612">
        <v>71</v>
      </c>
      <c r="I1581" s="612">
        <f t="shared" si="261"/>
        <v>71</v>
      </c>
      <c r="J1581" s="612">
        <f t="shared" si="262"/>
        <v>71</v>
      </c>
    </row>
    <row r="1582" spans="1:10">
      <c r="B1582" s="332"/>
      <c r="C1582" s="388" t="s">
        <v>3194</v>
      </c>
      <c r="D1582" s="385" t="s">
        <v>3668</v>
      </c>
      <c r="E1582" s="619">
        <v>0</v>
      </c>
      <c r="F1582" s="619">
        <v>0</v>
      </c>
      <c r="G1582" s="612">
        <v>7</v>
      </c>
      <c r="H1582" s="612">
        <v>7</v>
      </c>
      <c r="I1582" s="612">
        <f t="shared" si="261"/>
        <v>7</v>
      </c>
      <c r="J1582" s="612">
        <f t="shared" si="262"/>
        <v>7</v>
      </c>
    </row>
    <row r="1583" spans="1:10">
      <c r="B1583" s="332"/>
      <c r="C1583" s="388" t="s">
        <v>3379</v>
      </c>
      <c r="D1583" s="385" t="s">
        <v>3380</v>
      </c>
      <c r="E1583" s="619">
        <v>0</v>
      </c>
      <c r="F1583" s="619">
        <v>0</v>
      </c>
      <c r="G1583" s="612">
        <v>12</v>
      </c>
      <c r="H1583" s="612">
        <v>12</v>
      </c>
      <c r="I1583" s="612">
        <f t="shared" si="261"/>
        <v>12</v>
      </c>
      <c r="J1583" s="612">
        <f t="shared" si="262"/>
        <v>12</v>
      </c>
    </row>
    <row r="1584" spans="1:10">
      <c r="B1584" s="332"/>
      <c r="C1584" s="393" t="s">
        <v>3767</v>
      </c>
      <c r="D1584" s="394" t="s">
        <v>3768</v>
      </c>
      <c r="E1584" s="619">
        <v>0</v>
      </c>
      <c r="F1584" s="619">
        <v>0</v>
      </c>
      <c r="G1584" s="612">
        <v>1</v>
      </c>
      <c r="H1584" s="612">
        <v>1</v>
      </c>
      <c r="I1584" s="612">
        <f t="shared" si="261"/>
        <v>1</v>
      </c>
      <c r="J1584" s="612">
        <f t="shared" si="262"/>
        <v>1</v>
      </c>
    </row>
    <row r="1585" spans="2:10">
      <c r="B1585" s="332"/>
      <c r="C1585" s="393" t="s">
        <v>3099</v>
      </c>
      <c r="D1585" s="394" t="s">
        <v>3100</v>
      </c>
      <c r="E1585" s="619">
        <v>8007</v>
      </c>
      <c r="F1585" s="619">
        <v>8007</v>
      </c>
      <c r="G1585" s="612">
        <v>11432</v>
      </c>
      <c r="H1585" s="612">
        <v>11432</v>
      </c>
      <c r="I1585" s="612">
        <f t="shared" si="261"/>
        <v>19439</v>
      </c>
      <c r="J1585" s="612">
        <f t="shared" si="262"/>
        <v>19439</v>
      </c>
    </row>
    <row r="1586" spans="2:10">
      <c r="B1586" s="332"/>
      <c r="C1586" s="389" t="s">
        <v>3771</v>
      </c>
      <c r="D1586" s="385" t="s">
        <v>3772</v>
      </c>
      <c r="E1586" s="619">
        <v>0</v>
      </c>
      <c r="F1586" s="619">
        <v>0</v>
      </c>
      <c r="G1586" s="612">
        <v>1</v>
      </c>
      <c r="H1586" s="612">
        <v>1</v>
      </c>
      <c r="I1586" s="612">
        <f t="shared" si="261"/>
        <v>1</v>
      </c>
      <c r="J1586" s="612">
        <f t="shared" si="262"/>
        <v>1</v>
      </c>
    </row>
    <row r="1587" spans="2:10">
      <c r="B1587" s="332"/>
      <c r="C1587" s="382" t="s">
        <v>3773</v>
      </c>
      <c r="D1587" s="383" t="s">
        <v>3774</v>
      </c>
      <c r="E1587" s="619">
        <v>0</v>
      </c>
      <c r="F1587" s="619">
        <v>0</v>
      </c>
      <c r="G1587" s="612">
        <v>1</v>
      </c>
      <c r="H1587" s="612">
        <v>1</v>
      </c>
      <c r="I1587" s="612">
        <f t="shared" si="261"/>
        <v>1</v>
      </c>
      <c r="J1587" s="612">
        <f t="shared" si="262"/>
        <v>1</v>
      </c>
    </row>
    <row r="1588" spans="2:10">
      <c r="B1588" s="332"/>
      <c r="C1588" s="382" t="s">
        <v>2690</v>
      </c>
      <c r="D1588" s="383" t="s">
        <v>2691</v>
      </c>
      <c r="E1588" s="619">
        <v>0</v>
      </c>
      <c r="F1588" s="619">
        <v>0</v>
      </c>
      <c r="G1588" s="612">
        <v>9</v>
      </c>
      <c r="H1588" s="612">
        <v>9</v>
      </c>
      <c r="I1588" s="612">
        <f t="shared" si="261"/>
        <v>9</v>
      </c>
      <c r="J1588" s="612">
        <f t="shared" si="262"/>
        <v>9</v>
      </c>
    </row>
    <row r="1589" spans="2:10">
      <c r="B1589" s="332"/>
      <c r="C1589" s="388" t="s">
        <v>3775</v>
      </c>
      <c r="D1589" s="385" t="s">
        <v>3776</v>
      </c>
      <c r="E1589" s="619">
        <v>0</v>
      </c>
      <c r="F1589" s="619">
        <v>0</v>
      </c>
      <c r="G1589" s="612">
        <v>1</v>
      </c>
      <c r="H1589" s="612">
        <v>1</v>
      </c>
      <c r="I1589" s="612">
        <f t="shared" si="261"/>
        <v>1</v>
      </c>
      <c r="J1589" s="612">
        <f t="shared" si="262"/>
        <v>1</v>
      </c>
    </row>
    <row r="1590" spans="2:10">
      <c r="B1590" s="332"/>
      <c r="C1590" s="388" t="s">
        <v>3777</v>
      </c>
      <c r="D1590" s="385" t="s">
        <v>3778</v>
      </c>
      <c r="E1590" s="619">
        <v>0</v>
      </c>
      <c r="F1590" s="619">
        <v>0</v>
      </c>
      <c r="G1590" s="612">
        <v>5</v>
      </c>
      <c r="H1590" s="612">
        <v>5</v>
      </c>
      <c r="I1590" s="612">
        <f t="shared" si="261"/>
        <v>5</v>
      </c>
      <c r="J1590" s="612">
        <f t="shared" si="262"/>
        <v>5</v>
      </c>
    </row>
    <row r="1591" spans="2:10">
      <c r="B1591" s="332"/>
      <c r="C1591" s="388" t="s">
        <v>3779</v>
      </c>
      <c r="D1591" s="385" t="s">
        <v>3780</v>
      </c>
      <c r="E1591" s="619">
        <v>0</v>
      </c>
      <c r="F1591" s="619">
        <v>0</v>
      </c>
      <c r="G1591" s="612">
        <v>1</v>
      </c>
      <c r="H1591" s="612">
        <v>1</v>
      </c>
      <c r="I1591" s="612">
        <f t="shared" si="261"/>
        <v>1</v>
      </c>
      <c r="J1591" s="612">
        <f t="shared" si="262"/>
        <v>1</v>
      </c>
    </row>
    <row r="1592" spans="2:10">
      <c r="B1592" s="332"/>
      <c r="C1592" s="382" t="s">
        <v>3781</v>
      </c>
      <c r="D1592" s="383" t="s">
        <v>3782</v>
      </c>
      <c r="E1592" s="619">
        <v>3</v>
      </c>
      <c r="F1592" s="619">
        <v>3</v>
      </c>
      <c r="G1592" s="612">
        <v>4</v>
      </c>
      <c r="H1592" s="612">
        <v>4</v>
      </c>
      <c r="I1592" s="612">
        <f t="shared" si="261"/>
        <v>7</v>
      </c>
      <c r="J1592" s="612">
        <f t="shared" si="262"/>
        <v>7</v>
      </c>
    </row>
    <row r="1593" spans="2:10">
      <c r="B1593" s="332"/>
      <c r="C1593" s="382" t="s">
        <v>2547</v>
      </c>
      <c r="D1593" s="383" t="s">
        <v>2980</v>
      </c>
      <c r="E1593" s="619">
        <v>67</v>
      </c>
      <c r="F1593" s="619">
        <v>67</v>
      </c>
      <c r="G1593" s="612">
        <v>4</v>
      </c>
      <c r="H1593" s="612">
        <v>4</v>
      </c>
      <c r="I1593" s="612">
        <f t="shared" si="261"/>
        <v>71</v>
      </c>
      <c r="J1593" s="612">
        <f t="shared" si="262"/>
        <v>71</v>
      </c>
    </row>
    <row r="1594" spans="2:10">
      <c r="B1594" s="332"/>
      <c r="C1594" s="382" t="s">
        <v>2548</v>
      </c>
      <c r="D1594" s="383" t="s">
        <v>2549</v>
      </c>
      <c r="E1594" s="619">
        <v>147</v>
      </c>
      <c r="F1594" s="619">
        <v>147</v>
      </c>
      <c r="G1594" s="612">
        <v>1</v>
      </c>
      <c r="H1594" s="612">
        <v>1</v>
      </c>
      <c r="I1594" s="612">
        <f t="shared" si="261"/>
        <v>148</v>
      </c>
      <c r="J1594" s="612">
        <f t="shared" si="262"/>
        <v>148</v>
      </c>
    </row>
    <row r="1595" spans="2:10">
      <c r="B1595" s="332"/>
      <c r="C1595" s="388" t="s">
        <v>2550</v>
      </c>
      <c r="D1595" s="385" t="s">
        <v>2551</v>
      </c>
      <c r="E1595" s="619">
        <v>0</v>
      </c>
      <c r="F1595" s="619">
        <v>0</v>
      </c>
      <c r="G1595" s="612">
        <v>6</v>
      </c>
      <c r="H1595" s="612">
        <v>6</v>
      </c>
      <c r="I1595" s="612">
        <f t="shared" si="261"/>
        <v>6</v>
      </c>
      <c r="J1595" s="612">
        <f t="shared" si="262"/>
        <v>6</v>
      </c>
    </row>
    <row r="1596" spans="2:10">
      <c r="B1596" s="332"/>
      <c r="C1596" s="382" t="s">
        <v>3783</v>
      </c>
      <c r="D1596" s="383" t="s">
        <v>3784</v>
      </c>
      <c r="E1596" s="619">
        <v>8</v>
      </c>
      <c r="F1596" s="619">
        <v>8</v>
      </c>
      <c r="G1596" s="612">
        <v>3</v>
      </c>
      <c r="H1596" s="612">
        <v>3</v>
      </c>
      <c r="I1596" s="612">
        <f t="shared" si="261"/>
        <v>11</v>
      </c>
      <c r="J1596" s="612">
        <f t="shared" si="262"/>
        <v>11</v>
      </c>
    </row>
    <row r="1597" spans="2:10">
      <c r="B1597" s="332"/>
      <c r="C1597" s="388" t="s">
        <v>2959</v>
      </c>
      <c r="D1597" s="385" t="s">
        <v>2960</v>
      </c>
      <c r="E1597" s="619">
        <v>0</v>
      </c>
      <c r="F1597" s="619">
        <v>0</v>
      </c>
      <c r="G1597" s="612">
        <v>124</v>
      </c>
      <c r="H1597" s="612">
        <v>124</v>
      </c>
      <c r="I1597" s="612">
        <f t="shared" si="261"/>
        <v>124</v>
      </c>
      <c r="J1597" s="612">
        <f t="shared" si="262"/>
        <v>124</v>
      </c>
    </row>
    <row r="1598" spans="2:10">
      <c r="B1598" s="332"/>
      <c r="C1598" s="388" t="s">
        <v>3785</v>
      </c>
      <c r="D1598" s="385" t="s">
        <v>3786</v>
      </c>
      <c r="E1598" s="619">
        <v>0</v>
      </c>
      <c r="F1598" s="619">
        <v>0</v>
      </c>
      <c r="G1598" s="612">
        <v>3</v>
      </c>
      <c r="H1598" s="612">
        <v>3</v>
      </c>
      <c r="I1598" s="612">
        <f t="shared" si="261"/>
        <v>3</v>
      </c>
      <c r="J1598" s="612">
        <f t="shared" si="262"/>
        <v>3</v>
      </c>
    </row>
    <row r="1599" spans="2:10">
      <c r="B1599" s="332"/>
      <c r="C1599" s="388" t="s">
        <v>3787</v>
      </c>
      <c r="D1599" s="385" t="s">
        <v>3788</v>
      </c>
      <c r="E1599" s="619">
        <v>0</v>
      </c>
      <c r="F1599" s="619">
        <v>0</v>
      </c>
      <c r="G1599" s="612">
        <v>58</v>
      </c>
      <c r="H1599" s="612">
        <v>58</v>
      </c>
      <c r="I1599" s="612">
        <f t="shared" si="261"/>
        <v>58</v>
      </c>
      <c r="J1599" s="612">
        <f t="shared" si="262"/>
        <v>58</v>
      </c>
    </row>
    <row r="1600" spans="2:10">
      <c r="B1600" s="332"/>
      <c r="C1600" s="389" t="s">
        <v>3789</v>
      </c>
      <c r="D1600" s="381" t="s">
        <v>3790</v>
      </c>
      <c r="E1600" s="619">
        <v>0</v>
      </c>
      <c r="F1600" s="619">
        <v>0</v>
      </c>
      <c r="G1600" s="612">
        <v>30</v>
      </c>
      <c r="H1600" s="612">
        <v>30</v>
      </c>
      <c r="I1600" s="612">
        <f t="shared" si="261"/>
        <v>30</v>
      </c>
      <c r="J1600" s="612">
        <f t="shared" si="262"/>
        <v>30</v>
      </c>
    </row>
    <row r="1601" spans="2:10">
      <c r="B1601" s="332"/>
      <c r="C1601" s="388" t="s">
        <v>3791</v>
      </c>
      <c r="D1601" s="385" t="s">
        <v>3792</v>
      </c>
      <c r="E1601" s="619">
        <v>0</v>
      </c>
      <c r="F1601" s="619">
        <v>0</v>
      </c>
      <c r="G1601" s="612">
        <v>1</v>
      </c>
      <c r="H1601" s="612">
        <v>1</v>
      </c>
      <c r="I1601" s="612">
        <f t="shared" si="261"/>
        <v>1</v>
      </c>
      <c r="J1601" s="612">
        <f t="shared" si="262"/>
        <v>1</v>
      </c>
    </row>
    <row r="1602" spans="2:10">
      <c r="B1602" s="332"/>
      <c r="C1602" s="388" t="s">
        <v>3793</v>
      </c>
      <c r="D1602" s="385" t="s">
        <v>3794</v>
      </c>
      <c r="E1602" s="619">
        <v>0</v>
      </c>
      <c r="F1602" s="619">
        <v>0</v>
      </c>
      <c r="G1602" s="612">
        <v>28</v>
      </c>
      <c r="H1602" s="612">
        <v>28</v>
      </c>
      <c r="I1602" s="612">
        <f t="shared" si="261"/>
        <v>28</v>
      </c>
      <c r="J1602" s="612">
        <f t="shared" si="262"/>
        <v>28</v>
      </c>
    </row>
    <row r="1603" spans="2:10">
      <c r="B1603" s="332"/>
      <c r="C1603" s="388" t="s">
        <v>3795</v>
      </c>
      <c r="D1603" s="385" t="s">
        <v>3796</v>
      </c>
      <c r="E1603" s="619">
        <v>0</v>
      </c>
      <c r="F1603" s="619">
        <v>0</v>
      </c>
      <c r="G1603" s="612">
        <v>1</v>
      </c>
      <c r="H1603" s="612">
        <v>1</v>
      </c>
      <c r="I1603" s="612">
        <f t="shared" si="261"/>
        <v>1</v>
      </c>
      <c r="J1603" s="612">
        <f t="shared" si="262"/>
        <v>1</v>
      </c>
    </row>
    <row r="1604" spans="2:10">
      <c r="B1604" s="332"/>
      <c r="C1604" s="388" t="s">
        <v>2451</v>
      </c>
      <c r="D1604" s="385" t="s">
        <v>2452</v>
      </c>
      <c r="E1604" s="619">
        <v>0</v>
      </c>
      <c r="F1604" s="619">
        <v>0</v>
      </c>
      <c r="G1604" s="612">
        <v>428</v>
      </c>
      <c r="H1604" s="612">
        <v>428</v>
      </c>
      <c r="I1604" s="612">
        <f t="shared" si="261"/>
        <v>428</v>
      </c>
      <c r="J1604" s="612">
        <f t="shared" si="262"/>
        <v>428</v>
      </c>
    </row>
    <row r="1605" spans="2:10">
      <c r="B1605" s="332"/>
      <c r="C1605" s="393" t="s">
        <v>3797</v>
      </c>
      <c r="D1605" s="394" t="s">
        <v>3798</v>
      </c>
      <c r="E1605" s="619">
        <v>105</v>
      </c>
      <c r="F1605" s="619">
        <v>105</v>
      </c>
      <c r="G1605" s="612">
        <v>0</v>
      </c>
      <c r="H1605" s="612">
        <v>0</v>
      </c>
      <c r="I1605" s="612">
        <f t="shared" si="261"/>
        <v>105</v>
      </c>
      <c r="J1605" s="612">
        <f t="shared" si="262"/>
        <v>105</v>
      </c>
    </row>
    <row r="1606" spans="2:10">
      <c r="B1606" s="332"/>
      <c r="C1606" s="382" t="s">
        <v>3206</v>
      </c>
      <c r="D1606" s="383" t="s">
        <v>3207</v>
      </c>
      <c r="E1606" s="619">
        <v>1776</v>
      </c>
      <c r="F1606" s="619">
        <v>1776</v>
      </c>
      <c r="G1606" s="612">
        <v>0</v>
      </c>
      <c r="H1606" s="612">
        <v>0</v>
      </c>
      <c r="I1606" s="612">
        <f t="shared" si="261"/>
        <v>1776</v>
      </c>
      <c r="J1606" s="612">
        <f t="shared" si="262"/>
        <v>1776</v>
      </c>
    </row>
    <row r="1607" spans="2:10">
      <c r="B1607" s="332"/>
      <c r="C1607" s="393" t="s">
        <v>3799</v>
      </c>
      <c r="D1607" s="394" t="s">
        <v>3800</v>
      </c>
      <c r="E1607" s="619">
        <v>1</v>
      </c>
      <c r="F1607" s="619">
        <v>1</v>
      </c>
      <c r="G1607" s="612">
        <v>4</v>
      </c>
      <c r="H1607" s="612">
        <v>4</v>
      </c>
      <c r="I1607" s="612">
        <f t="shared" si="261"/>
        <v>5</v>
      </c>
      <c r="J1607" s="612">
        <f t="shared" si="262"/>
        <v>5</v>
      </c>
    </row>
    <row r="1608" spans="2:10">
      <c r="B1608" s="332"/>
      <c r="C1608" s="388" t="s">
        <v>3801</v>
      </c>
      <c r="D1608" s="385" t="s">
        <v>3802</v>
      </c>
      <c r="E1608" s="619">
        <v>0</v>
      </c>
      <c r="F1608" s="619">
        <v>0</v>
      </c>
      <c r="G1608" s="612">
        <v>1</v>
      </c>
      <c r="H1608" s="612">
        <v>1</v>
      </c>
      <c r="I1608" s="612">
        <f t="shared" si="261"/>
        <v>1</v>
      </c>
      <c r="J1608" s="612">
        <f t="shared" si="262"/>
        <v>1</v>
      </c>
    </row>
    <row r="1609" spans="2:10">
      <c r="B1609" s="332"/>
      <c r="C1609" s="393" t="s">
        <v>3101</v>
      </c>
      <c r="D1609" s="394" t="s">
        <v>3102</v>
      </c>
      <c r="E1609" s="619">
        <v>0</v>
      </c>
      <c r="F1609" s="619">
        <v>0</v>
      </c>
      <c r="G1609" s="612">
        <v>453</v>
      </c>
      <c r="H1609" s="612">
        <v>453</v>
      </c>
      <c r="I1609" s="612">
        <f t="shared" si="261"/>
        <v>453</v>
      </c>
      <c r="J1609" s="612">
        <f t="shared" si="262"/>
        <v>453</v>
      </c>
    </row>
    <row r="1610" spans="2:10">
      <c r="B1610" s="332"/>
      <c r="C1610" s="389" t="s">
        <v>3805</v>
      </c>
      <c r="D1610" s="381" t="s">
        <v>3806</v>
      </c>
      <c r="E1610" s="619">
        <v>0</v>
      </c>
      <c r="F1610" s="619">
        <v>0</v>
      </c>
      <c r="G1610" s="612">
        <v>22</v>
      </c>
      <c r="H1610" s="612">
        <v>22</v>
      </c>
      <c r="I1610" s="612">
        <f t="shared" si="261"/>
        <v>22</v>
      </c>
      <c r="J1610" s="612">
        <f t="shared" si="262"/>
        <v>22</v>
      </c>
    </row>
    <row r="1611" spans="2:10">
      <c r="B1611" s="332"/>
      <c r="C1611" s="955" t="s">
        <v>3807</v>
      </c>
      <c r="D1611" s="404" t="s">
        <v>3808</v>
      </c>
      <c r="E1611" s="619">
        <v>0</v>
      </c>
      <c r="F1611" s="619">
        <v>0</v>
      </c>
      <c r="G1611" s="612">
        <v>1</v>
      </c>
      <c r="H1611" s="612">
        <v>1</v>
      </c>
      <c r="I1611" s="612">
        <f t="shared" si="261"/>
        <v>1</v>
      </c>
      <c r="J1611" s="612">
        <f t="shared" si="262"/>
        <v>1</v>
      </c>
    </row>
    <row r="1612" spans="2:10">
      <c r="B1612" s="332"/>
      <c r="C1612" s="382" t="s">
        <v>3809</v>
      </c>
      <c r="D1612" s="383" t="s">
        <v>3810</v>
      </c>
      <c r="E1612" s="619">
        <v>1</v>
      </c>
      <c r="F1612" s="619">
        <v>1</v>
      </c>
      <c r="G1612" s="612">
        <v>2</v>
      </c>
      <c r="H1612" s="612">
        <v>2</v>
      </c>
      <c r="I1612" s="612">
        <f t="shared" si="261"/>
        <v>3</v>
      </c>
      <c r="J1612" s="612">
        <f t="shared" si="262"/>
        <v>3</v>
      </c>
    </row>
    <row r="1613" spans="2:10">
      <c r="B1613" s="332"/>
      <c r="C1613" s="382" t="s">
        <v>3811</v>
      </c>
      <c r="D1613" s="383" t="s">
        <v>3812</v>
      </c>
      <c r="E1613" s="619">
        <v>7</v>
      </c>
      <c r="F1613" s="619">
        <v>7</v>
      </c>
      <c r="G1613" s="612">
        <v>95</v>
      </c>
      <c r="H1613" s="612">
        <v>95</v>
      </c>
      <c r="I1613" s="612">
        <f t="shared" si="261"/>
        <v>102</v>
      </c>
      <c r="J1613" s="612">
        <f t="shared" si="262"/>
        <v>102</v>
      </c>
    </row>
    <row r="1614" spans="2:10">
      <c r="B1614" s="332"/>
      <c r="C1614" s="382" t="s">
        <v>3813</v>
      </c>
      <c r="D1614" s="383" t="s">
        <v>3814</v>
      </c>
      <c r="E1614" s="619">
        <v>0</v>
      </c>
      <c r="F1614" s="619">
        <v>0</v>
      </c>
      <c r="G1614" s="612">
        <v>5</v>
      </c>
      <c r="H1614" s="612">
        <v>5</v>
      </c>
      <c r="I1614" s="612">
        <f t="shared" si="261"/>
        <v>5</v>
      </c>
      <c r="J1614" s="612">
        <f t="shared" si="262"/>
        <v>5</v>
      </c>
    </row>
    <row r="1615" spans="2:10">
      <c r="B1615" s="332"/>
      <c r="C1615" s="382" t="s">
        <v>3815</v>
      </c>
      <c r="D1615" s="383" t="s">
        <v>3816</v>
      </c>
      <c r="E1615" s="619">
        <v>9</v>
      </c>
      <c r="F1615" s="619">
        <v>9</v>
      </c>
      <c r="G1615" s="612">
        <v>20</v>
      </c>
      <c r="H1615" s="612">
        <v>20</v>
      </c>
      <c r="I1615" s="612">
        <f t="shared" si="261"/>
        <v>29</v>
      </c>
      <c r="J1615" s="612">
        <f t="shared" si="262"/>
        <v>29</v>
      </c>
    </row>
    <row r="1616" spans="2:10">
      <c r="B1616" s="332"/>
      <c r="C1616" s="388" t="s">
        <v>3817</v>
      </c>
      <c r="D1616" s="385" t="s">
        <v>3818</v>
      </c>
      <c r="E1616" s="619">
        <v>0</v>
      </c>
      <c r="F1616" s="619">
        <v>0</v>
      </c>
      <c r="G1616" s="612">
        <v>13</v>
      </c>
      <c r="H1616" s="612">
        <v>13</v>
      </c>
      <c r="I1616" s="612">
        <f t="shared" si="261"/>
        <v>13</v>
      </c>
      <c r="J1616" s="612">
        <f t="shared" si="262"/>
        <v>13</v>
      </c>
    </row>
    <row r="1617" spans="2:10">
      <c r="B1617" s="332"/>
      <c r="C1617" s="949" t="s">
        <v>6626</v>
      </c>
      <c r="D1617" s="405" t="s">
        <v>3081</v>
      </c>
      <c r="E1617" s="619">
        <v>0</v>
      </c>
      <c r="F1617" s="619">
        <v>0</v>
      </c>
      <c r="G1617" s="612">
        <v>3370</v>
      </c>
      <c r="H1617" s="612">
        <v>3370</v>
      </c>
      <c r="I1617" s="612">
        <f t="shared" si="261"/>
        <v>3370</v>
      </c>
      <c r="J1617" s="612">
        <f t="shared" si="262"/>
        <v>3370</v>
      </c>
    </row>
    <row r="1618" spans="2:10">
      <c r="B1618" s="332"/>
      <c r="C1618" s="388" t="s">
        <v>3821</v>
      </c>
      <c r="D1618" s="385" t="s">
        <v>3822</v>
      </c>
      <c r="E1618" s="619">
        <v>0</v>
      </c>
      <c r="F1618" s="619">
        <v>0</v>
      </c>
      <c r="G1618" s="612">
        <v>27</v>
      </c>
      <c r="H1618" s="612">
        <v>27</v>
      </c>
      <c r="I1618" s="612">
        <f t="shared" si="261"/>
        <v>27</v>
      </c>
      <c r="J1618" s="612">
        <f t="shared" si="262"/>
        <v>27</v>
      </c>
    </row>
    <row r="1619" spans="2:10">
      <c r="B1619" s="332"/>
      <c r="C1619" s="382" t="s">
        <v>3120</v>
      </c>
      <c r="D1619" s="383" t="s">
        <v>3121</v>
      </c>
      <c r="E1619" s="619">
        <v>0</v>
      </c>
      <c r="F1619" s="619">
        <v>0</v>
      </c>
      <c r="G1619" s="612">
        <v>3953</v>
      </c>
      <c r="H1619" s="612">
        <v>3953</v>
      </c>
      <c r="I1619" s="612">
        <f t="shared" si="261"/>
        <v>3953</v>
      </c>
      <c r="J1619" s="612">
        <f t="shared" si="262"/>
        <v>3953</v>
      </c>
    </row>
    <row r="1620" spans="2:10">
      <c r="B1620" s="332"/>
      <c r="C1620" s="388" t="s">
        <v>3823</v>
      </c>
      <c r="D1620" s="385" t="s">
        <v>3824</v>
      </c>
      <c r="E1620" s="619">
        <v>0</v>
      </c>
      <c r="F1620" s="619">
        <v>0</v>
      </c>
      <c r="G1620" s="612">
        <v>1</v>
      </c>
      <c r="H1620" s="612">
        <v>1</v>
      </c>
      <c r="I1620" s="612">
        <f t="shared" si="261"/>
        <v>1</v>
      </c>
      <c r="J1620" s="612">
        <f t="shared" si="262"/>
        <v>1</v>
      </c>
    </row>
    <row r="1621" spans="2:10">
      <c r="B1621" s="332"/>
      <c r="C1621" s="382" t="s">
        <v>3829</v>
      </c>
      <c r="D1621" s="383" t="s">
        <v>3830</v>
      </c>
      <c r="E1621" s="619">
        <v>23</v>
      </c>
      <c r="F1621" s="619">
        <v>23</v>
      </c>
      <c r="G1621" s="612">
        <v>1</v>
      </c>
      <c r="H1621" s="612">
        <v>1</v>
      </c>
      <c r="I1621" s="612">
        <f t="shared" si="261"/>
        <v>24</v>
      </c>
      <c r="J1621" s="612">
        <f t="shared" si="262"/>
        <v>24</v>
      </c>
    </row>
    <row r="1622" spans="2:10">
      <c r="B1622" s="332"/>
      <c r="C1622" s="395" t="s">
        <v>3126</v>
      </c>
      <c r="D1622" s="396" t="s">
        <v>3127</v>
      </c>
      <c r="E1622" s="619">
        <v>0</v>
      </c>
      <c r="F1622" s="619">
        <v>0</v>
      </c>
      <c r="G1622" s="612">
        <v>1544</v>
      </c>
      <c r="H1622" s="612">
        <v>1544</v>
      </c>
      <c r="I1622" s="612">
        <f t="shared" si="261"/>
        <v>1544</v>
      </c>
      <c r="J1622" s="612">
        <f t="shared" si="262"/>
        <v>1544</v>
      </c>
    </row>
    <row r="1623" spans="2:10">
      <c r="B1623" s="332"/>
      <c r="C1623" s="382" t="s">
        <v>3208</v>
      </c>
      <c r="D1623" s="383" t="s">
        <v>3209</v>
      </c>
      <c r="E1623" s="619">
        <v>0</v>
      </c>
      <c r="F1623" s="619">
        <v>0</v>
      </c>
      <c r="G1623" s="612">
        <v>240</v>
      </c>
      <c r="H1623" s="612">
        <v>240</v>
      </c>
      <c r="I1623" s="612">
        <f t="shared" si="261"/>
        <v>240</v>
      </c>
      <c r="J1623" s="612">
        <f t="shared" si="262"/>
        <v>240</v>
      </c>
    </row>
    <row r="1624" spans="2:10">
      <c r="B1624" s="332"/>
      <c r="C1624" s="393" t="s">
        <v>3450</v>
      </c>
      <c r="D1624" s="394" t="s">
        <v>3451</v>
      </c>
      <c r="E1624" s="619">
        <v>0</v>
      </c>
      <c r="F1624" s="619">
        <v>0</v>
      </c>
      <c r="G1624" s="612">
        <v>18</v>
      </c>
      <c r="H1624" s="612">
        <v>18</v>
      </c>
      <c r="I1624" s="612">
        <f t="shared" si="261"/>
        <v>18</v>
      </c>
      <c r="J1624" s="612">
        <f t="shared" si="262"/>
        <v>18</v>
      </c>
    </row>
    <row r="1625" spans="2:10">
      <c r="B1625" s="332"/>
      <c r="C1625" s="388" t="s">
        <v>3327</v>
      </c>
      <c r="D1625" s="385" t="s">
        <v>3328</v>
      </c>
      <c r="E1625" s="619">
        <v>0</v>
      </c>
      <c r="F1625" s="619">
        <v>0</v>
      </c>
      <c r="G1625" s="612">
        <v>485</v>
      </c>
      <c r="H1625" s="612">
        <v>485</v>
      </c>
      <c r="I1625" s="612">
        <f t="shared" si="261"/>
        <v>485</v>
      </c>
      <c r="J1625" s="612">
        <f t="shared" si="262"/>
        <v>485</v>
      </c>
    </row>
    <row r="1626" spans="2:10">
      <c r="B1626" s="332"/>
      <c r="C1626" s="393" t="s">
        <v>3128</v>
      </c>
      <c r="D1626" s="394" t="s">
        <v>3129</v>
      </c>
      <c r="E1626" s="619">
        <v>0</v>
      </c>
      <c r="F1626" s="619">
        <v>0</v>
      </c>
      <c r="G1626" s="612">
        <v>1301</v>
      </c>
      <c r="H1626" s="612">
        <v>1301</v>
      </c>
      <c r="I1626" s="612">
        <f t="shared" si="261"/>
        <v>1301</v>
      </c>
      <c r="J1626" s="612">
        <f t="shared" si="262"/>
        <v>1301</v>
      </c>
    </row>
    <row r="1627" spans="2:10">
      <c r="B1627" s="332"/>
      <c r="C1627" s="964" t="s">
        <v>3553</v>
      </c>
      <c r="D1627" s="385" t="s">
        <v>3554</v>
      </c>
      <c r="E1627" s="619">
        <v>0</v>
      </c>
      <c r="F1627" s="619">
        <v>0</v>
      </c>
      <c r="G1627" s="612">
        <v>5</v>
      </c>
      <c r="H1627" s="612">
        <v>5</v>
      </c>
      <c r="I1627" s="612">
        <f t="shared" si="261"/>
        <v>5</v>
      </c>
      <c r="J1627" s="612">
        <f t="shared" si="262"/>
        <v>5</v>
      </c>
    </row>
    <row r="1628" spans="2:10">
      <c r="B1628" s="332"/>
      <c r="C1628" s="388" t="s">
        <v>3130</v>
      </c>
      <c r="D1628" s="385" t="s">
        <v>3131</v>
      </c>
      <c r="E1628" s="619">
        <v>0</v>
      </c>
      <c r="F1628" s="619">
        <v>0</v>
      </c>
      <c r="G1628" s="612">
        <v>64</v>
      </c>
      <c r="H1628" s="612">
        <v>64</v>
      </c>
      <c r="I1628" s="612">
        <f t="shared" si="261"/>
        <v>64</v>
      </c>
      <c r="J1628" s="612">
        <f t="shared" si="262"/>
        <v>64</v>
      </c>
    </row>
    <row r="1629" spans="2:10">
      <c r="B1629" s="332"/>
      <c r="C1629" s="388" t="s">
        <v>3132</v>
      </c>
      <c r="D1629" s="385" t="s">
        <v>3133</v>
      </c>
      <c r="E1629" s="619">
        <v>0</v>
      </c>
      <c r="F1629" s="619">
        <v>0</v>
      </c>
      <c r="G1629" s="612">
        <v>2</v>
      </c>
      <c r="H1629" s="612">
        <v>2</v>
      </c>
      <c r="I1629" s="612">
        <f t="shared" si="261"/>
        <v>2</v>
      </c>
      <c r="J1629" s="612">
        <f t="shared" si="262"/>
        <v>2</v>
      </c>
    </row>
    <row r="1630" spans="2:10">
      <c r="B1630" s="332"/>
      <c r="C1630" s="389" t="s">
        <v>3134</v>
      </c>
      <c r="D1630" s="381" t="s">
        <v>3135</v>
      </c>
      <c r="E1630" s="619">
        <v>0</v>
      </c>
      <c r="F1630" s="619">
        <v>0</v>
      </c>
      <c r="G1630" s="612">
        <v>48</v>
      </c>
      <c r="H1630" s="612">
        <v>48</v>
      </c>
      <c r="I1630" s="612">
        <f t="shared" si="261"/>
        <v>48</v>
      </c>
      <c r="J1630" s="612">
        <f t="shared" si="262"/>
        <v>48</v>
      </c>
    </row>
    <row r="1631" spans="2:10">
      <c r="B1631" s="332"/>
      <c r="C1631" s="382" t="s">
        <v>3329</v>
      </c>
      <c r="D1631" s="383" t="s">
        <v>3330</v>
      </c>
      <c r="E1631" s="619">
        <v>0</v>
      </c>
      <c r="F1631" s="619">
        <v>0</v>
      </c>
      <c r="G1631" s="612">
        <v>323</v>
      </c>
      <c r="H1631" s="612">
        <v>323</v>
      </c>
      <c r="I1631" s="612">
        <f t="shared" si="261"/>
        <v>323</v>
      </c>
      <c r="J1631" s="612">
        <f t="shared" si="262"/>
        <v>323</v>
      </c>
    </row>
    <row r="1632" spans="2:10">
      <c r="B1632" s="332"/>
      <c r="C1632" s="393" t="s">
        <v>3136</v>
      </c>
      <c r="D1632" s="394" t="s">
        <v>3137</v>
      </c>
      <c r="E1632" s="619">
        <v>0</v>
      </c>
      <c r="F1632" s="619">
        <v>0</v>
      </c>
      <c r="G1632" s="612">
        <v>38</v>
      </c>
      <c r="H1632" s="612">
        <v>38</v>
      </c>
      <c r="I1632" s="612">
        <f t="shared" si="261"/>
        <v>38</v>
      </c>
      <c r="J1632" s="612">
        <f t="shared" si="262"/>
        <v>38</v>
      </c>
    </row>
    <row r="1633" spans="2:10">
      <c r="B1633" s="332"/>
      <c r="C1633" s="393" t="s">
        <v>3331</v>
      </c>
      <c r="D1633" s="394" t="s">
        <v>3332</v>
      </c>
      <c r="E1633" s="619">
        <v>0</v>
      </c>
      <c r="F1633" s="619">
        <v>0</v>
      </c>
      <c r="G1633" s="612">
        <v>8</v>
      </c>
      <c r="H1633" s="612">
        <v>8</v>
      </c>
      <c r="I1633" s="612">
        <f t="shared" si="261"/>
        <v>8</v>
      </c>
      <c r="J1633" s="612">
        <f t="shared" si="262"/>
        <v>8</v>
      </c>
    </row>
    <row r="1634" spans="2:10">
      <c r="B1634" s="332"/>
      <c r="C1634" s="393" t="s">
        <v>3210</v>
      </c>
      <c r="D1634" s="394" t="s">
        <v>3211</v>
      </c>
      <c r="E1634" s="619">
        <v>0</v>
      </c>
      <c r="F1634" s="619">
        <v>0</v>
      </c>
      <c r="G1634" s="612">
        <v>345</v>
      </c>
      <c r="H1634" s="612">
        <v>345</v>
      </c>
      <c r="I1634" s="612">
        <f t="shared" si="261"/>
        <v>345</v>
      </c>
      <c r="J1634" s="612">
        <f t="shared" si="262"/>
        <v>345</v>
      </c>
    </row>
    <row r="1635" spans="2:10">
      <c r="B1635" s="332"/>
      <c r="C1635" s="393" t="s">
        <v>3835</v>
      </c>
      <c r="D1635" s="394" t="s">
        <v>3836</v>
      </c>
      <c r="E1635" s="619">
        <v>0</v>
      </c>
      <c r="F1635" s="619">
        <v>0</v>
      </c>
      <c r="G1635" s="612">
        <v>5441</v>
      </c>
      <c r="H1635" s="612">
        <v>5441</v>
      </c>
      <c r="I1635" s="612">
        <f t="shared" si="261"/>
        <v>5441</v>
      </c>
      <c r="J1635" s="612">
        <f t="shared" si="262"/>
        <v>5441</v>
      </c>
    </row>
    <row r="1636" spans="2:10">
      <c r="B1636" s="332"/>
      <c r="C1636" s="382" t="s">
        <v>3837</v>
      </c>
      <c r="D1636" s="383" t="s">
        <v>3838</v>
      </c>
      <c r="E1636" s="619">
        <v>0</v>
      </c>
      <c r="F1636" s="619">
        <v>0</v>
      </c>
      <c r="G1636" s="612">
        <v>889</v>
      </c>
      <c r="H1636" s="612">
        <v>889</v>
      </c>
      <c r="I1636" s="612">
        <f t="shared" si="261"/>
        <v>889</v>
      </c>
      <c r="J1636" s="612">
        <f t="shared" si="262"/>
        <v>889</v>
      </c>
    </row>
    <row r="1637" spans="2:10">
      <c r="B1637" s="332"/>
      <c r="C1637" s="393" t="s">
        <v>3333</v>
      </c>
      <c r="D1637" s="394" t="s">
        <v>3334</v>
      </c>
      <c r="E1637" s="619">
        <v>0</v>
      </c>
      <c r="F1637" s="619">
        <v>0</v>
      </c>
      <c r="G1637" s="612">
        <v>19</v>
      </c>
      <c r="H1637" s="612">
        <v>19</v>
      </c>
      <c r="I1637" s="612">
        <f t="shared" ref="I1637:I1682" si="263">SUM(E1637,G1637)</f>
        <v>19</v>
      </c>
      <c r="J1637" s="612">
        <f t="shared" ref="J1637:J1682" si="264">SUM(F1637,H1637)</f>
        <v>19</v>
      </c>
    </row>
    <row r="1638" spans="2:10">
      <c r="B1638" s="332"/>
      <c r="C1638" s="388" t="s">
        <v>3456</v>
      </c>
      <c r="D1638" s="385" t="s">
        <v>3457</v>
      </c>
      <c r="E1638" s="619">
        <v>0</v>
      </c>
      <c r="F1638" s="619">
        <v>0</v>
      </c>
      <c r="G1638" s="612">
        <v>1</v>
      </c>
      <c r="H1638" s="612">
        <v>1</v>
      </c>
      <c r="I1638" s="612">
        <f t="shared" si="263"/>
        <v>1</v>
      </c>
      <c r="J1638" s="612">
        <f t="shared" si="264"/>
        <v>1</v>
      </c>
    </row>
    <row r="1639" spans="2:10">
      <c r="B1639" s="332"/>
      <c r="C1639" s="393" t="s">
        <v>3461</v>
      </c>
      <c r="D1639" s="394" t="s">
        <v>3462</v>
      </c>
      <c r="E1639" s="619">
        <v>0</v>
      </c>
      <c r="F1639" s="619">
        <v>0</v>
      </c>
      <c r="G1639" s="612">
        <v>692</v>
      </c>
      <c r="H1639" s="612">
        <v>692</v>
      </c>
      <c r="I1639" s="612">
        <f t="shared" si="263"/>
        <v>692</v>
      </c>
      <c r="J1639" s="612">
        <f t="shared" si="264"/>
        <v>692</v>
      </c>
    </row>
    <row r="1640" spans="2:10">
      <c r="B1640" s="332"/>
      <c r="C1640" s="393" t="s">
        <v>3839</v>
      </c>
      <c r="D1640" s="394" t="s">
        <v>3840</v>
      </c>
      <c r="E1640" s="619">
        <v>0</v>
      </c>
      <c r="F1640" s="619">
        <v>0</v>
      </c>
      <c r="G1640" s="612">
        <v>1706</v>
      </c>
      <c r="H1640" s="612">
        <v>1706</v>
      </c>
      <c r="I1640" s="612">
        <f t="shared" si="263"/>
        <v>1706</v>
      </c>
      <c r="J1640" s="612">
        <f t="shared" si="264"/>
        <v>1706</v>
      </c>
    </row>
    <row r="1641" spans="2:10">
      <c r="B1641" s="332"/>
      <c r="C1641" s="393" t="s">
        <v>3682</v>
      </c>
      <c r="D1641" s="394" t="s">
        <v>3683</v>
      </c>
      <c r="E1641" s="619">
        <v>0</v>
      </c>
      <c r="F1641" s="619">
        <v>0</v>
      </c>
      <c r="G1641" s="612">
        <v>1</v>
      </c>
      <c r="H1641" s="612">
        <v>1</v>
      </c>
      <c r="I1641" s="612">
        <f t="shared" si="263"/>
        <v>1</v>
      </c>
      <c r="J1641" s="612">
        <f t="shared" si="264"/>
        <v>1</v>
      </c>
    </row>
    <row r="1642" spans="2:10">
      <c r="B1642" s="332"/>
      <c r="C1642" s="393" t="s">
        <v>3684</v>
      </c>
      <c r="D1642" s="394" t="s">
        <v>3685</v>
      </c>
      <c r="E1642" s="619">
        <v>0</v>
      </c>
      <c r="F1642" s="619">
        <v>0</v>
      </c>
      <c r="G1642" s="612">
        <v>2</v>
      </c>
      <c r="H1642" s="612">
        <v>2</v>
      </c>
      <c r="I1642" s="612">
        <f t="shared" si="263"/>
        <v>2</v>
      </c>
      <c r="J1642" s="612">
        <f t="shared" si="264"/>
        <v>2</v>
      </c>
    </row>
    <row r="1643" spans="2:10">
      <c r="B1643" s="332"/>
      <c r="C1643" s="388" t="s">
        <v>3841</v>
      </c>
      <c r="D1643" s="385" t="s">
        <v>3842</v>
      </c>
      <c r="E1643" s="619">
        <v>0</v>
      </c>
      <c r="F1643" s="619">
        <v>0</v>
      </c>
      <c r="G1643" s="612">
        <v>11531</v>
      </c>
      <c r="H1643" s="612">
        <v>11531</v>
      </c>
      <c r="I1643" s="612">
        <f t="shared" si="263"/>
        <v>11531</v>
      </c>
      <c r="J1643" s="612">
        <f t="shared" si="264"/>
        <v>11531</v>
      </c>
    </row>
    <row r="1644" spans="2:10">
      <c r="B1644" s="332"/>
      <c r="C1644" s="393" t="s">
        <v>3138</v>
      </c>
      <c r="D1644" s="394" t="s">
        <v>3139</v>
      </c>
      <c r="E1644" s="619">
        <v>0</v>
      </c>
      <c r="F1644" s="619">
        <v>0</v>
      </c>
      <c r="G1644" s="612">
        <v>2886</v>
      </c>
      <c r="H1644" s="612">
        <v>2886</v>
      </c>
      <c r="I1644" s="612">
        <f t="shared" si="263"/>
        <v>2886</v>
      </c>
      <c r="J1644" s="612">
        <f t="shared" si="264"/>
        <v>2886</v>
      </c>
    </row>
    <row r="1645" spans="2:10">
      <c r="B1645" s="332"/>
      <c r="C1645" s="393" t="s">
        <v>3140</v>
      </c>
      <c r="D1645" s="394" t="s">
        <v>3141</v>
      </c>
      <c r="E1645" s="619">
        <v>0</v>
      </c>
      <c r="F1645" s="619">
        <v>0</v>
      </c>
      <c r="G1645" s="612">
        <v>2886</v>
      </c>
      <c r="H1645" s="612">
        <v>2886</v>
      </c>
      <c r="I1645" s="612">
        <f t="shared" si="263"/>
        <v>2886</v>
      </c>
      <c r="J1645" s="612">
        <f t="shared" si="264"/>
        <v>2886</v>
      </c>
    </row>
    <row r="1646" spans="2:10">
      <c r="B1646" s="332"/>
      <c r="C1646" s="382" t="s">
        <v>3216</v>
      </c>
      <c r="D1646" s="383" t="s">
        <v>3976</v>
      </c>
      <c r="E1646" s="619">
        <v>0</v>
      </c>
      <c r="F1646" s="619">
        <v>0</v>
      </c>
      <c r="G1646" s="612">
        <v>923</v>
      </c>
      <c r="H1646" s="612">
        <v>923</v>
      </c>
      <c r="I1646" s="612">
        <f t="shared" si="263"/>
        <v>923</v>
      </c>
      <c r="J1646" s="612">
        <f t="shared" si="264"/>
        <v>923</v>
      </c>
    </row>
    <row r="1647" spans="2:10">
      <c r="B1647" s="332"/>
      <c r="C1647" s="393" t="s">
        <v>3146</v>
      </c>
      <c r="D1647" s="394" t="s">
        <v>3689</v>
      </c>
      <c r="E1647" s="619">
        <v>0</v>
      </c>
      <c r="F1647" s="619">
        <v>0</v>
      </c>
      <c r="G1647" s="612">
        <v>399</v>
      </c>
      <c r="H1647" s="612">
        <v>399</v>
      </c>
      <c r="I1647" s="612">
        <f t="shared" si="263"/>
        <v>399</v>
      </c>
      <c r="J1647" s="612">
        <f t="shared" si="264"/>
        <v>399</v>
      </c>
    </row>
    <row r="1648" spans="2:10">
      <c r="B1648" s="332"/>
      <c r="C1648" s="388" t="s">
        <v>3219</v>
      </c>
      <c r="D1648" s="385" t="s">
        <v>3220</v>
      </c>
      <c r="E1648" s="619">
        <v>0</v>
      </c>
      <c r="F1648" s="619">
        <v>0</v>
      </c>
      <c r="G1648" s="612">
        <v>15</v>
      </c>
      <c r="H1648" s="612">
        <v>15</v>
      </c>
      <c r="I1648" s="612">
        <f t="shared" si="263"/>
        <v>15</v>
      </c>
      <c r="J1648" s="612">
        <f t="shared" si="264"/>
        <v>15</v>
      </c>
    </row>
    <row r="1649" spans="2:10">
      <c r="B1649" s="332"/>
      <c r="C1649" s="393" t="s">
        <v>3151</v>
      </c>
      <c r="D1649" s="394" t="s">
        <v>3221</v>
      </c>
      <c r="E1649" s="619">
        <v>0</v>
      </c>
      <c r="F1649" s="619">
        <v>0</v>
      </c>
      <c r="G1649" s="612">
        <v>1414</v>
      </c>
      <c r="H1649" s="612">
        <v>1414</v>
      </c>
      <c r="I1649" s="612">
        <f t="shared" si="263"/>
        <v>1414</v>
      </c>
      <c r="J1649" s="612">
        <f t="shared" si="264"/>
        <v>1414</v>
      </c>
    </row>
    <row r="1650" spans="2:10">
      <c r="B1650" s="332"/>
      <c r="C1650" s="388" t="s">
        <v>3156</v>
      </c>
      <c r="D1650" s="385" t="s">
        <v>3157</v>
      </c>
      <c r="E1650" s="619">
        <v>0</v>
      </c>
      <c r="F1650" s="619">
        <v>0</v>
      </c>
      <c r="G1650" s="612">
        <v>16569</v>
      </c>
      <c r="H1650" s="612">
        <v>16569</v>
      </c>
      <c r="I1650" s="612">
        <f t="shared" si="263"/>
        <v>16569</v>
      </c>
      <c r="J1650" s="612">
        <f t="shared" si="264"/>
        <v>16569</v>
      </c>
    </row>
    <row r="1651" spans="2:10">
      <c r="B1651" s="332"/>
      <c r="C1651" s="388" t="s">
        <v>3158</v>
      </c>
      <c r="D1651" s="385" t="s">
        <v>3159</v>
      </c>
      <c r="E1651" s="619">
        <v>0</v>
      </c>
      <c r="F1651" s="619">
        <v>0</v>
      </c>
      <c r="G1651" s="612">
        <v>1575</v>
      </c>
      <c r="H1651" s="612">
        <v>1575</v>
      </c>
      <c r="I1651" s="612">
        <f t="shared" si="263"/>
        <v>1575</v>
      </c>
      <c r="J1651" s="612">
        <f t="shared" si="264"/>
        <v>1575</v>
      </c>
    </row>
    <row r="1652" spans="2:10">
      <c r="B1652" s="332"/>
      <c r="C1652" s="388" t="s">
        <v>3160</v>
      </c>
      <c r="D1652" s="385" t="s">
        <v>3161</v>
      </c>
      <c r="E1652" s="619">
        <v>0</v>
      </c>
      <c r="F1652" s="619">
        <v>0</v>
      </c>
      <c r="G1652" s="612">
        <v>1089</v>
      </c>
      <c r="H1652" s="612">
        <v>1089</v>
      </c>
      <c r="I1652" s="612">
        <f t="shared" si="263"/>
        <v>1089</v>
      </c>
      <c r="J1652" s="612">
        <f t="shared" si="264"/>
        <v>1089</v>
      </c>
    </row>
    <row r="1653" spans="2:10">
      <c r="B1653" s="332"/>
      <c r="C1653" s="388" t="s">
        <v>3162</v>
      </c>
      <c r="D1653" s="385" t="s">
        <v>3163</v>
      </c>
      <c r="E1653" s="619">
        <v>0</v>
      </c>
      <c r="F1653" s="619">
        <v>0</v>
      </c>
      <c r="G1653" s="612">
        <v>10447</v>
      </c>
      <c r="H1653" s="612">
        <v>10447</v>
      </c>
      <c r="I1653" s="612">
        <f t="shared" si="263"/>
        <v>10447</v>
      </c>
      <c r="J1653" s="612">
        <f t="shared" si="264"/>
        <v>10447</v>
      </c>
    </row>
    <row r="1654" spans="2:10">
      <c r="B1654" s="332"/>
      <c r="C1654" s="393" t="s">
        <v>3164</v>
      </c>
      <c r="D1654" s="394" t="s">
        <v>3165</v>
      </c>
      <c r="E1654" s="619">
        <v>0</v>
      </c>
      <c r="F1654" s="619">
        <v>0</v>
      </c>
      <c r="G1654" s="612">
        <v>14799</v>
      </c>
      <c r="H1654" s="612">
        <v>14799</v>
      </c>
      <c r="I1654" s="612">
        <f t="shared" si="263"/>
        <v>14799</v>
      </c>
      <c r="J1654" s="612">
        <f t="shared" si="264"/>
        <v>14799</v>
      </c>
    </row>
    <row r="1655" spans="2:10">
      <c r="B1655" s="332"/>
      <c r="C1655" s="393" t="s">
        <v>3166</v>
      </c>
      <c r="D1655" s="394" t="s">
        <v>3167</v>
      </c>
      <c r="E1655" s="619">
        <v>0</v>
      </c>
      <c r="F1655" s="619">
        <v>0</v>
      </c>
      <c r="G1655" s="612">
        <v>13868</v>
      </c>
      <c r="H1655" s="612">
        <v>13868</v>
      </c>
      <c r="I1655" s="612">
        <f t="shared" si="263"/>
        <v>13868</v>
      </c>
      <c r="J1655" s="612">
        <f t="shared" si="264"/>
        <v>13868</v>
      </c>
    </row>
    <row r="1656" spans="2:10">
      <c r="B1656" s="332"/>
      <c r="C1656" s="388" t="s">
        <v>3645</v>
      </c>
      <c r="D1656" s="385" t="s">
        <v>3646</v>
      </c>
      <c r="E1656" s="619">
        <v>0</v>
      </c>
      <c r="F1656" s="619">
        <v>0</v>
      </c>
      <c r="G1656" s="612">
        <v>2</v>
      </c>
      <c r="H1656" s="612">
        <v>2</v>
      </c>
      <c r="I1656" s="612">
        <f t="shared" si="263"/>
        <v>2</v>
      </c>
      <c r="J1656" s="612">
        <f t="shared" si="264"/>
        <v>2</v>
      </c>
    </row>
    <row r="1657" spans="2:10">
      <c r="B1657" s="332"/>
      <c r="C1657" s="393" t="s">
        <v>3168</v>
      </c>
      <c r="D1657" s="394" t="s">
        <v>3169</v>
      </c>
      <c r="E1657" s="619">
        <v>0</v>
      </c>
      <c r="F1657" s="619">
        <v>0</v>
      </c>
      <c r="G1657" s="612">
        <v>16912</v>
      </c>
      <c r="H1657" s="612">
        <v>16912</v>
      </c>
      <c r="I1657" s="612">
        <f t="shared" si="263"/>
        <v>16912</v>
      </c>
      <c r="J1657" s="612">
        <f t="shared" si="264"/>
        <v>16912</v>
      </c>
    </row>
    <row r="1658" spans="2:10">
      <c r="B1658" s="332"/>
      <c r="C1658" s="388" t="s">
        <v>3170</v>
      </c>
      <c r="D1658" s="385" t="s">
        <v>3171</v>
      </c>
      <c r="E1658" s="619">
        <v>0</v>
      </c>
      <c r="F1658" s="619">
        <v>0</v>
      </c>
      <c r="G1658" s="612">
        <v>235</v>
      </c>
      <c r="H1658" s="612">
        <v>235</v>
      </c>
      <c r="I1658" s="612">
        <f t="shared" si="263"/>
        <v>235</v>
      </c>
      <c r="J1658" s="612">
        <f t="shared" si="264"/>
        <v>235</v>
      </c>
    </row>
    <row r="1659" spans="2:10">
      <c r="B1659" s="332"/>
      <c r="C1659" s="388" t="s">
        <v>3172</v>
      </c>
      <c r="D1659" s="385" t="s">
        <v>3173</v>
      </c>
      <c r="E1659" s="619">
        <v>0</v>
      </c>
      <c r="F1659" s="619">
        <v>0</v>
      </c>
      <c r="G1659" s="612">
        <v>197</v>
      </c>
      <c r="H1659" s="612">
        <v>197</v>
      </c>
      <c r="I1659" s="612">
        <f t="shared" si="263"/>
        <v>197</v>
      </c>
      <c r="J1659" s="612">
        <f t="shared" si="264"/>
        <v>197</v>
      </c>
    </row>
    <row r="1660" spans="2:10">
      <c r="B1660" s="332"/>
      <c r="C1660" s="388" t="s">
        <v>3845</v>
      </c>
      <c r="D1660" s="385" t="s">
        <v>3846</v>
      </c>
      <c r="E1660" s="619">
        <v>0</v>
      </c>
      <c r="F1660" s="619">
        <v>0</v>
      </c>
      <c r="G1660" s="612">
        <v>11</v>
      </c>
      <c r="H1660" s="612">
        <v>11</v>
      </c>
      <c r="I1660" s="612">
        <f t="shared" si="263"/>
        <v>11</v>
      </c>
      <c r="J1660" s="612">
        <f t="shared" si="264"/>
        <v>11</v>
      </c>
    </row>
    <row r="1661" spans="2:10">
      <c r="B1661" s="988" t="s">
        <v>3549</v>
      </c>
      <c r="C1661" s="388" t="s">
        <v>3341</v>
      </c>
      <c r="D1661" s="385" t="s">
        <v>3342</v>
      </c>
      <c r="E1661" s="619">
        <v>0</v>
      </c>
      <c r="F1661" s="619">
        <v>0</v>
      </c>
      <c r="G1661" s="612">
        <v>51</v>
      </c>
      <c r="H1661" s="612">
        <v>51</v>
      </c>
      <c r="I1661" s="612">
        <f t="shared" si="263"/>
        <v>51</v>
      </c>
      <c r="J1661" s="612">
        <f t="shared" si="264"/>
        <v>51</v>
      </c>
    </row>
    <row r="1662" spans="2:10">
      <c r="B1662" s="332"/>
      <c r="C1662" s="393" t="s">
        <v>3176</v>
      </c>
      <c r="D1662" s="394" t="s">
        <v>3177</v>
      </c>
      <c r="E1662" s="619">
        <v>0</v>
      </c>
      <c r="F1662" s="619">
        <v>0</v>
      </c>
      <c r="G1662" s="612">
        <v>210</v>
      </c>
      <c r="H1662" s="612">
        <v>210</v>
      </c>
      <c r="I1662" s="612">
        <f t="shared" si="263"/>
        <v>210</v>
      </c>
      <c r="J1662" s="612">
        <f t="shared" si="264"/>
        <v>210</v>
      </c>
    </row>
    <row r="1663" spans="2:10">
      <c r="B1663" s="332"/>
      <c r="C1663" s="388" t="s">
        <v>3489</v>
      </c>
      <c r="D1663" s="385" t="s">
        <v>3490</v>
      </c>
      <c r="E1663" s="619">
        <v>0</v>
      </c>
      <c r="F1663" s="619">
        <v>0</v>
      </c>
      <c r="G1663" s="612">
        <v>43</v>
      </c>
      <c r="H1663" s="612">
        <v>43</v>
      </c>
      <c r="I1663" s="612">
        <f t="shared" si="263"/>
        <v>43</v>
      </c>
      <c r="J1663" s="612">
        <f t="shared" si="264"/>
        <v>43</v>
      </c>
    </row>
    <row r="1664" spans="2:10">
      <c r="B1664" s="332"/>
      <c r="C1664" s="388" t="s">
        <v>3178</v>
      </c>
      <c r="D1664" s="385" t="s">
        <v>3179</v>
      </c>
      <c r="E1664" s="619">
        <v>0</v>
      </c>
      <c r="F1664" s="619">
        <v>0</v>
      </c>
      <c r="G1664" s="612">
        <v>3665</v>
      </c>
      <c r="H1664" s="612">
        <v>3665</v>
      </c>
      <c r="I1664" s="612">
        <f t="shared" si="263"/>
        <v>3665</v>
      </c>
      <c r="J1664" s="612">
        <f t="shared" si="264"/>
        <v>3665</v>
      </c>
    </row>
    <row r="1665" spans="1:10">
      <c r="B1665" s="332"/>
      <c r="C1665" s="388" t="s">
        <v>3180</v>
      </c>
      <c r="D1665" s="385" t="s">
        <v>3181</v>
      </c>
      <c r="E1665" s="619">
        <v>0</v>
      </c>
      <c r="F1665" s="619">
        <v>0</v>
      </c>
      <c r="G1665" s="612">
        <v>62</v>
      </c>
      <c r="H1665" s="612">
        <v>62</v>
      </c>
      <c r="I1665" s="612">
        <f t="shared" si="263"/>
        <v>62</v>
      </c>
      <c r="J1665" s="612">
        <f t="shared" si="264"/>
        <v>62</v>
      </c>
    </row>
    <row r="1666" spans="1:10">
      <c r="B1666" s="332"/>
      <c r="C1666" s="388" t="s">
        <v>3182</v>
      </c>
      <c r="D1666" s="385" t="s">
        <v>3183</v>
      </c>
      <c r="E1666" s="619">
        <v>0</v>
      </c>
      <c r="F1666" s="619">
        <v>0</v>
      </c>
      <c r="G1666" s="612">
        <v>90</v>
      </c>
      <c r="H1666" s="612">
        <v>90</v>
      </c>
      <c r="I1666" s="612">
        <f t="shared" si="263"/>
        <v>90</v>
      </c>
      <c r="J1666" s="612">
        <f t="shared" si="264"/>
        <v>90</v>
      </c>
    </row>
    <row r="1667" spans="1:10">
      <c r="B1667" s="332"/>
      <c r="C1667" s="393" t="s">
        <v>3184</v>
      </c>
      <c r="D1667" s="394" t="s">
        <v>3185</v>
      </c>
      <c r="E1667" s="619">
        <v>0</v>
      </c>
      <c r="F1667" s="619">
        <v>0</v>
      </c>
      <c r="G1667" s="612">
        <v>4343</v>
      </c>
      <c r="H1667" s="612">
        <v>4343</v>
      </c>
      <c r="I1667" s="612">
        <f t="shared" si="263"/>
        <v>4343</v>
      </c>
      <c r="J1667" s="612">
        <f t="shared" si="264"/>
        <v>4343</v>
      </c>
    </row>
    <row r="1668" spans="1:10">
      <c r="B1668" s="332"/>
      <c r="C1668" s="388" t="s">
        <v>3186</v>
      </c>
      <c r="D1668" s="385" t="s">
        <v>3187</v>
      </c>
      <c r="E1668" s="619">
        <v>0</v>
      </c>
      <c r="F1668" s="619">
        <v>0</v>
      </c>
      <c r="G1668" s="612">
        <v>28</v>
      </c>
      <c r="H1668" s="612">
        <v>28</v>
      </c>
      <c r="I1668" s="612">
        <f t="shared" si="263"/>
        <v>28</v>
      </c>
      <c r="J1668" s="612">
        <f t="shared" si="264"/>
        <v>28</v>
      </c>
    </row>
    <row r="1669" spans="1:10">
      <c r="B1669" s="332"/>
      <c r="C1669" s="388" t="s">
        <v>3497</v>
      </c>
      <c r="D1669" s="385" t="s">
        <v>3498</v>
      </c>
      <c r="E1669" s="619">
        <v>0</v>
      </c>
      <c r="F1669" s="619">
        <v>0</v>
      </c>
      <c r="G1669" s="612">
        <v>624</v>
      </c>
      <c r="H1669" s="612">
        <v>624</v>
      </c>
      <c r="I1669" s="612">
        <f t="shared" si="263"/>
        <v>624</v>
      </c>
      <c r="J1669" s="612">
        <f t="shared" si="264"/>
        <v>624</v>
      </c>
    </row>
    <row r="1670" spans="1:10">
      <c r="B1670" s="332"/>
      <c r="C1670" s="388" t="s">
        <v>3849</v>
      </c>
      <c r="D1670" s="385" t="s">
        <v>3850</v>
      </c>
      <c r="E1670" s="619">
        <v>0</v>
      </c>
      <c r="F1670" s="619">
        <v>0</v>
      </c>
      <c r="G1670" s="612">
        <v>1</v>
      </c>
      <c r="H1670" s="612">
        <v>1</v>
      </c>
      <c r="I1670" s="612">
        <f t="shared" si="263"/>
        <v>1</v>
      </c>
      <c r="J1670" s="612">
        <f t="shared" si="264"/>
        <v>1</v>
      </c>
    </row>
    <row r="1671" spans="1:10">
      <c r="B1671" s="332"/>
      <c r="C1671" s="388" t="s">
        <v>3853</v>
      </c>
      <c r="D1671" s="385" t="s">
        <v>3854</v>
      </c>
      <c r="E1671" s="619">
        <v>0</v>
      </c>
      <c r="F1671" s="619">
        <v>0</v>
      </c>
      <c r="G1671" s="612">
        <v>2</v>
      </c>
      <c r="H1671" s="612">
        <v>2</v>
      </c>
      <c r="I1671" s="612">
        <f t="shared" si="263"/>
        <v>2</v>
      </c>
      <c r="J1671" s="612">
        <f t="shared" si="264"/>
        <v>2</v>
      </c>
    </row>
    <row r="1672" spans="1:10">
      <c r="B1672" s="332"/>
      <c r="C1672" s="388" t="s">
        <v>3855</v>
      </c>
      <c r="D1672" s="385" t="s">
        <v>3856</v>
      </c>
      <c r="E1672" s="619">
        <v>1</v>
      </c>
      <c r="F1672" s="619">
        <v>1</v>
      </c>
      <c r="G1672" s="612">
        <v>1</v>
      </c>
      <c r="H1672" s="612">
        <v>1</v>
      </c>
      <c r="I1672" s="612">
        <f t="shared" si="263"/>
        <v>2</v>
      </c>
      <c r="J1672" s="612">
        <f t="shared" si="264"/>
        <v>2</v>
      </c>
    </row>
    <row r="1673" spans="1:10">
      <c r="B1673" s="332"/>
      <c r="C1673" s="388" t="s">
        <v>3634</v>
      </c>
      <c r="D1673" s="385" t="s">
        <v>3635</v>
      </c>
      <c r="E1673" s="619">
        <v>0</v>
      </c>
      <c r="F1673" s="619">
        <v>0</v>
      </c>
      <c r="G1673" s="612">
        <v>1</v>
      </c>
      <c r="H1673" s="612">
        <v>1</v>
      </c>
      <c r="I1673" s="612">
        <f t="shared" si="263"/>
        <v>1</v>
      </c>
      <c r="J1673" s="612">
        <f t="shared" si="264"/>
        <v>1</v>
      </c>
    </row>
    <row r="1674" spans="1:10">
      <c r="B1674" s="332"/>
      <c r="C1674" s="388" t="s">
        <v>3857</v>
      </c>
      <c r="D1674" s="385" t="s">
        <v>3858</v>
      </c>
      <c r="E1674" s="619">
        <v>0</v>
      </c>
      <c r="F1674" s="619">
        <v>0</v>
      </c>
      <c r="G1674" s="612">
        <v>2</v>
      </c>
      <c r="H1674" s="612">
        <v>2</v>
      </c>
      <c r="I1674" s="612">
        <f>SUM(E1674,G1674)</f>
        <v>2</v>
      </c>
      <c r="J1674" s="612">
        <f>SUM(F1674,H1674)</f>
        <v>2</v>
      </c>
    </row>
    <row r="1675" spans="1:10">
      <c r="B1675" s="332"/>
      <c r="C1675" s="388" t="s">
        <v>3458</v>
      </c>
      <c r="D1675" s="385" t="s">
        <v>3681</v>
      </c>
      <c r="E1675" s="619">
        <v>0</v>
      </c>
      <c r="F1675" s="619">
        <v>0</v>
      </c>
      <c r="G1675" s="612">
        <v>1</v>
      </c>
      <c r="H1675" s="612">
        <v>1</v>
      </c>
      <c r="I1675" s="612">
        <f t="shared" si="263"/>
        <v>1</v>
      </c>
      <c r="J1675" s="612">
        <f t="shared" si="264"/>
        <v>1</v>
      </c>
    </row>
    <row r="1676" spans="1:10" ht="13.8">
      <c r="C1676" s="333"/>
      <c r="D1676" s="99"/>
      <c r="E1676" s="619"/>
      <c r="F1676" s="619"/>
      <c r="G1676" s="612"/>
      <c r="H1676" s="612"/>
      <c r="I1676" s="612"/>
      <c r="J1676" s="612"/>
    </row>
    <row r="1677" spans="1:10" ht="13.8">
      <c r="A1677" s="425" t="s">
        <v>1890</v>
      </c>
      <c r="C1677" s="333"/>
      <c r="D1677" s="99"/>
      <c r="E1677" s="619"/>
      <c r="F1677" s="619"/>
      <c r="G1677" s="612"/>
      <c r="H1677" s="612"/>
      <c r="I1677" s="612"/>
      <c r="J1677" s="612"/>
    </row>
    <row r="1678" spans="1:10">
      <c r="B1678" s="332"/>
      <c r="C1678" s="382" t="s">
        <v>3082</v>
      </c>
      <c r="D1678" s="385" t="s">
        <v>3083</v>
      </c>
      <c r="E1678" s="619">
        <v>0</v>
      </c>
      <c r="F1678" s="619">
        <v>0</v>
      </c>
      <c r="G1678" s="612">
        <v>2</v>
      </c>
      <c r="H1678" s="612">
        <v>2</v>
      </c>
      <c r="I1678" s="612">
        <f t="shared" si="263"/>
        <v>2</v>
      </c>
      <c r="J1678" s="612">
        <f t="shared" si="264"/>
        <v>2</v>
      </c>
    </row>
    <row r="1679" spans="1:10">
      <c r="B1679" s="332"/>
      <c r="C1679" s="388" t="s">
        <v>3085</v>
      </c>
      <c r="D1679" s="385" t="s">
        <v>3086</v>
      </c>
      <c r="E1679" s="619">
        <v>0</v>
      </c>
      <c r="F1679" s="619">
        <v>0</v>
      </c>
      <c r="G1679" s="612">
        <v>310</v>
      </c>
      <c r="H1679" s="612">
        <v>310</v>
      </c>
      <c r="I1679" s="612">
        <f t="shared" si="263"/>
        <v>310</v>
      </c>
      <c r="J1679" s="612">
        <f t="shared" si="264"/>
        <v>310</v>
      </c>
    </row>
    <row r="1680" spans="1:10">
      <c r="B1680" s="332"/>
      <c r="C1680" s="382" t="s">
        <v>3094</v>
      </c>
      <c r="D1680" s="383" t="s">
        <v>3095</v>
      </c>
      <c r="E1680" s="619">
        <v>2</v>
      </c>
      <c r="F1680" s="619">
        <v>2</v>
      </c>
      <c r="G1680" s="612">
        <v>1701</v>
      </c>
      <c r="H1680" s="612">
        <v>1701</v>
      </c>
      <c r="I1680" s="612">
        <f t="shared" si="263"/>
        <v>1703</v>
      </c>
      <c r="J1680" s="612">
        <f t="shared" si="264"/>
        <v>1703</v>
      </c>
    </row>
    <row r="1681" spans="2:10">
      <c r="B1681" s="332"/>
      <c r="C1681" s="382" t="s">
        <v>3096</v>
      </c>
      <c r="D1681" s="383" t="s">
        <v>3097</v>
      </c>
      <c r="E1681" s="619">
        <v>0</v>
      </c>
      <c r="F1681" s="619">
        <v>0</v>
      </c>
      <c r="G1681" s="612">
        <v>8</v>
      </c>
      <c r="H1681" s="612">
        <v>8</v>
      </c>
      <c r="I1681" s="612">
        <f t="shared" si="263"/>
        <v>8</v>
      </c>
      <c r="J1681" s="612">
        <f t="shared" si="264"/>
        <v>8</v>
      </c>
    </row>
    <row r="1682" spans="2:10">
      <c r="B1682" s="332"/>
      <c r="C1682" s="382" t="s">
        <v>1910</v>
      </c>
      <c r="D1682" s="383" t="s">
        <v>1911</v>
      </c>
      <c r="E1682" s="619">
        <v>0</v>
      </c>
      <c r="F1682" s="619">
        <v>0</v>
      </c>
      <c r="G1682" s="612">
        <v>3</v>
      </c>
      <c r="H1682" s="612">
        <v>3</v>
      </c>
      <c r="I1682" s="612">
        <f t="shared" si="263"/>
        <v>3</v>
      </c>
      <c r="J1682" s="612">
        <f t="shared" si="264"/>
        <v>3</v>
      </c>
    </row>
    <row r="1683" spans="2:10">
      <c r="B1683" s="332"/>
      <c r="C1683" s="382" t="s">
        <v>3099</v>
      </c>
      <c r="D1683" s="383" t="s">
        <v>3100</v>
      </c>
      <c r="E1683" s="619">
        <v>1909</v>
      </c>
      <c r="F1683" s="619">
        <v>1909</v>
      </c>
      <c r="G1683" s="612">
        <v>1449</v>
      </c>
      <c r="H1683" s="612">
        <v>1449</v>
      </c>
      <c r="I1683" s="612">
        <f t="shared" ref="I1683:I1722" si="265">SUM(E1683,G1683)</f>
        <v>3358</v>
      </c>
      <c r="J1683" s="612">
        <f t="shared" ref="J1683:J1722" si="266">SUM(F1683,H1683)</f>
        <v>3358</v>
      </c>
    </row>
    <row r="1684" spans="2:10">
      <c r="B1684" s="332"/>
      <c r="C1684" s="382" t="s">
        <v>3773</v>
      </c>
      <c r="D1684" s="383" t="s">
        <v>3774</v>
      </c>
      <c r="E1684" s="619">
        <v>0</v>
      </c>
      <c r="F1684" s="619">
        <v>0</v>
      </c>
      <c r="G1684" s="612">
        <v>6</v>
      </c>
      <c r="H1684" s="612">
        <v>6</v>
      </c>
      <c r="I1684" s="612">
        <f t="shared" si="265"/>
        <v>6</v>
      </c>
      <c r="J1684" s="612">
        <f t="shared" si="266"/>
        <v>6</v>
      </c>
    </row>
    <row r="1685" spans="2:10">
      <c r="B1685" s="332"/>
      <c r="C1685" s="382" t="s">
        <v>1916</v>
      </c>
      <c r="D1685" s="383" t="s">
        <v>1917</v>
      </c>
      <c r="E1685" s="619">
        <v>1</v>
      </c>
      <c r="F1685" s="619">
        <v>1</v>
      </c>
      <c r="G1685" s="612">
        <v>5</v>
      </c>
      <c r="H1685" s="612">
        <v>5</v>
      </c>
      <c r="I1685" s="612">
        <f t="shared" si="265"/>
        <v>6</v>
      </c>
      <c r="J1685" s="612">
        <f t="shared" si="266"/>
        <v>6</v>
      </c>
    </row>
    <row r="1686" spans="2:10">
      <c r="B1686" s="332"/>
      <c r="C1686" s="382" t="s">
        <v>3779</v>
      </c>
      <c r="D1686" s="383" t="s">
        <v>3780</v>
      </c>
      <c r="E1686" s="619">
        <v>55</v>
      </c>
      <c r="F1686" s="619">
        <v>55</v>
      </c>
      <c r="G1686" s="612">
        <v>0</v>
      </c>
      <c r="H1686" s="612">
        <v>0</v>
      </c>
      <c r="I1686" s="612">
        <f t="shared" si="265"/>
        <v>55</v>
      </c>
      <c r="J1686" s="612">
        <f t="shared" si="266"/>
        <v>55</v>
      </c>
    </row>
    <row r="1687" spans="2:10">
      <c r="B1687" s="332"/>
      <c r="C1687" s="388" t="s">
        <v>1930</v>
      </c>
      <c r="D1687" s="385" t="s">
        <v>1931</v>
      </c>
      <c r="E1687" s="619">
        <v>4</v>
      </c>
      <c r="F1687" s="619">
        <v>4</v>
      </c>
      <c r="G1687" s="612">
        <v>0</v>
      </c>
      <c r="H1687" s="612">
        <v>0</v>
      </c>
      <c r="I1687" s="612">
        <f t="shared" si="265"/>
        <v>4</v>
      </c>
      <c r="J1687" s="612">
        <f t="shared" si="266"/>
        <v>4</v>
      </c>
    </row>
    <row r="1688" spans="2:10">
      <c r="B1688" s="332"/>
      <c r="C1688" s="382" t="s">
        <v>3781</v>
      </c>
      <c r="D1688" s="383" t="s">
        <v>3782</v>
      </c>
      <c r="E1688" s="619">
        <v>1</v>
      </c>
      <c r="F1688" s="619">
        <v>1</v>
      </c>
      <c r="G1688" s="612">
        <v>0</v>
      </c>
      <c r="H1688" s="612">
        <v>0</v>
      </c>
      <c r="I1688" s="612">
        <f t="shared" si="265"/>
        <v>1</v>
      </c>
      <c r="J1688" s="612">
        <f t="shared" si="266"/>
        <v>1</v>
      </c>
    </row>
    <row r="1689" spans="2:10">
      <c r="B1689" s="332"/>
      <c r="C1689" s="382" t="s">
        <v>2550</v>
      </c>
      <c r="D1689" s="383" t="s">
        <v>2551</v>
      </c>
      <c r="E1689" s="619">
        <v>2</v>
      </c>
      <c r="F1689" s="619">
        <v>2</v>
      </c>
      <c r="G1689" s="612">
        <v>0</v>
      </c>
      <c r="H1689" s="612">
        <v>0</v>
      </c>
      <c r="I1689" s="612">
        <f t="shared" si="265"/>
        <v>2</v>
      </c>
      <c r="J1689" s="612">
        <f t="shared" si="266"/>
        <v>2</v>
      </c>
    </row>
    <row r="1690" spans="2:10">
      <c r="B1690" s="332"/>
      <c r="C1690" s="382" t="s">
        <v>2959</v>
      </c>
      <c r="D1690" s="383" t="s">
        <v>2960</v>
      </c>
      <c r="E1690" s="619">
        <v>0</v>
      </c>
      <c r="F1690" s="619">
        <v>0</v>
      </c>
      <c r="G1690" s="612">
        <v>1</v>
      </c>
      <c r="H1690" s="612">
        <v>1</v>
      </c>
      <c r="I1690" s="612">
        <f t="shared" si="265"/>
        <v>1</v>
      </c>
      <c r="J1690" s="612">
        <f t="shared" si="266"/>
        <v>1</v>
      </c>
    </row>
    <row r="1691" spans="2:10">
      <c r="B1691" s="332"/>
      <c r="C1691" s="382" t="s">
        <v>3785</v>
      </c>
      <c r="D1691" s="383" t="s">
        <v>3786</v>
      </c>
      <c r="E1691" s="619">
        <v>0</v>
      </c>
      <c r="F1691" s="619">
        <v>0</v>
      </c>
      <c r="G1691" s="612">
        <v>2</v>
      </c>
      <c r="H1691" s="612">
        <v>2</v>
      </c>
      <c r="I1691" s="612">
        <f t="shared" si="265"/>
        <v>2</v>
      </c>
      <c r="J1691" s="612">
        <f t="shared" si="266"/>
        <v>2</v>
      </c>
    </row>
    <row r="1692" spans="2:10">
      <c r="B1692" s="332"/>
      <c r="C1692" s="382" t="s">
        <v>3791</v>
      </c>
      <c r="D1692" s="383" t="s">
        <v>3792</v>
      </c>
      <c r="E1692" s="619">
        <v>0</v>
      </c>
      <c r="F1692" s="619">
        <v>0</v>
      </c>
      <c r="G1692" s="612">
        <v>1</v>
      </c>
      <c r="H1692" s="612">
        <v>1</v>
      </c>
      <c r="I1692" s="612">
        <f t="shared" si="265"/>
        <v>1</v>
      </c>
      <c r="J1692" s="612">
        <f t="shared" si="266"/>
        <v>1</v>
      </c>
    </row>
    <row r="1693" spans="2:10">
      <c r="B1693" s="332"/>
      <c r="C1693" s="382" t="s">
        <v>3793</v>
      </c>
      <c r="D1693" s="383" t="s">
        <v>3794</v>
      </c>
      <c r="E1693" s="619">
        <v>0</v>
      </c>
      <c r="F1693" s="619">
        <v>0</v>
      </c>
      <c r="G1693" s="612">
        <v>2</v>
      </c>
      <c r="H1693" s="612">
        <v>2</v>
      </c>
      <c r="I1693" s="612">
        <f t="shared" si="265"/>
        <v>2</v>
      </c>
      <c r="J1693" s="612">
        <f t="shared" si="266"/>
        <v>2</v>
      </c>
    </row>
    <row r="1694" spans="2:10">
      <c r="B1694" s="332"/>
      <c r="C1694" s="382" t="s">
        <v>3795</v>
      </c>
      <c r="D1694" s="383" t="s">
        <v>3796</v>
      </c>
      <c r="E1694" s="619">
        <v>0</v>
      </c>
      <c r="F1694" s="619">
        <v>0</v>
      </c>
      <c r="G1694" s="612">
        <v>4</v>
      </c>
      <c r="H1694" s="612">
        <v>4</v>
      </c>
      <c r="I1694" s="612">
        <f t="shared" si="265"/>
        <v>4</v>
      </c>
      <c r="J1694" s="612">
        <f t="shared" si="266"/>
        <v>4</v>
      </c>
    </row>
    <row r="1695" spans="2:10">
      <c r="B1695" s="332"/>
      <c r="C1695" s="382" t="s">
        <v>3101</v>
      </c>
      <c r="D1695" s="383" t="s">
        <v>3102</v>
      </c>
      <c r="E1695" s="619">
        <v>0</v>
      </c>
      <c r="F1695" s="619">
        <v>0</v>
      </c>
      <c r="G1695" s="612">
        <v>570</v>
      </c>
      <c r="H1695" s="612">
        <v>570</v>
      </c>
      <c r="I1695" s="612">
        <f t="shared" si="265"/>
        <v>570</v>
      </c>
      <c r="J1695" s="612">
        <f t="shared" si="266"/>
        <v>570</v>
      </c>
    </row>
    <row r="1696" spans="2:10">
      <c r="B1696" s="332"/>
      <c r="C1696" s="393" t="s">
        <v>3859</v>
      </c>
      <c r="D1696" s="385" t="s">
        <v>3860</v>
      </c>
      <c r="E1696" s="619">
        <v>0</v>
      </c>
      <c r="F1696" s="619">
        <v>0</v>
      </c>
      <c r="G1696" s="612">
        <v>1</v>
      </c>
      <c r="H1696" s="612">
        <v>1</v>
      </c>
      <c r="I1696" s="612">
        <f t="shared" si="265"/>
        <v>1</v>
      </c>
      <c r="J1696" s="612">
        <f t="shared" si="266"/>
        <v>1</v>
      </c>
    </row>
    <row r="1697" spans="2:10">
      <c r="B1697" s="332"/>
      <c r="C1697" s="388" t="s">
        <v>3861</v>
      </c>
      <c r="D1697" s="381" t="s">
        <v>3862</v>
      </c>
      <c r="E1697" s="619">
        <v>0</v>
      </c>
      <c r="F1697" s="619">
        <v>0</v>
      </c>
      <c r="G1697" s="612">
        <v>2</v>
      </c>
      <c r="H1697" s="612">
        <v>2</v>
      </c>
      <c r="I1697" s="612">
        <f t="shared" si="265"/>
        <v>2</v>
      </c>
      <c r="J1697" s="612">
        <f t="shared" si="266"/>
        <v>2</v>
      </c>
    </row>
    <row r="1698" spans="2:10">
      <c r="B1698" s="332"/>
      <c r="C1698" s="382" t="s">
        <v>3863</v>
      </c>
      <c r="D1698" s="383" t="s">
        <v>3864</v>
      </c>
      <c r="E1698" s="619">
        <v>2</v>
      </c>
      <c r="F1698" s="619">
        <v>2</v>
      </c>
      <c r="G1698" s="612">
        <v>0</v>
      </c>
      <c r="H1698" s="612">
        <v>0</v>
      </c>
      <c r="I1698" s="612">
        <f t="shared" si="265"/>
        <v>2</v>
      </c>
      <c r="J1698" s="612">
        <f t="shared" si="266"/>
        <v>2</v>
      </c>
    </row>
    <row r="1699" spans="2:10">
      <c r="B1699" s="332"/>
      <c r="C1699" s="382" t="s">
        <v>3865</v>
      </c>
      <c r="D1699" s="383" t="s">
        <v>3866</v>
      </c>
      <c r="E1699" s="619">
        <v>2</v>
      </c>
      <c r="F1699" s="619">
        <v>2</v>
      </c>
      <c r="G1699" s="612">
        <v>10</v>
      </c>
      <c r="H1699" s="612">
        <v>10</v>
      </c>
      <c r="I1699" s="612">
        <f t="shared" si="265"/>
        <v>12</v>
      </c>
      <c r="J1699" s="612">
        <f t="shared" si="266"/>
        <v>12</v>
      </c>
    </row>
    <row r="1700" spans="2:10">
      <c r="B1700" s="332"/>
      <c r="C1700" s="382" t="s">
        <v>3867</v>
      </c>
      <c r="D1700" s="383" t="s">
        <v>3868</v>
      </c>
      <c r="E1700" s="619">
        <v>2</v>
      </c>
      <c r="F1700" s="619">
        <v>2</v>
      </c>
      <c r="G1700" s="612">
        <v>0</v>
      </c>
      <c r="H1700" s="612">
        <v>0</v>
      </c>
      <c r="I1700" s="612">
        <f t="shared" si="265"/>
        <v>2</v>
      </c>
      <c r="J1700" s="612">
        <f t="shared" si="266"/>
        <v>2</v>
      </c>
    </row>
    <row r="1701" spans="2:10">
      <c r="B1701" s="332"/>
      <c r="C1701" s="382" t="s">
        <v>3869</v>
      </c>
      <c r="D1701" s="383" t="s">
        <v>3870</v>
      </c>
      <c r="E1701" s="619">
        <v>0</v>
      </c>
      <c r="F1701" s="619">
        <v>0</v>
      </c>
      <c r="G1701" s="612">
        <v>14</v>
      </c>
      <c r="H1701" s="612">
        <v>14</v>
      </c>
      <c r="I1701" s="612">
        <f t="shared" si="265"/>
        <v>14</v>
      </c>
      <c r="J1701" s="612">
        <f t="shared" si="266"/>
        <v>14</v>
      </c>
    </row>
    <row r="1702" spans="2:10">
      <c r="B1702" s="332"/>
      <c r="C1702" s="388" t="s">
        <v>3873</v>
      </c>
      <c r="D1702" s="385" t="s">
        <v>3874</v>
      </c>
      <c r="E1702" s="619">
        <v>1</v>
      </c>
      <c r="F1702" s="619">
        <v>1</v>
      </c>
      <c r="G1702" s="612">
        <v>0</v>
      </c>
      <c r="H1702" s="612">
        <v>0</v>
      </c>
      <c r="I1702" s="612">
        <f t="shared" si="265"/>
        <v>1</v>
      </c>
      <c r="J1702" s="612">
        <f t="shared" si="266"/>
        <v>1</v>
      </c>
    </row>
    <row r="1703" spans="2:10">
      <c r="B1703" s="332"/>
      <c r="C1703" s="382" t="s">
        <v>3875</v>
      </c>
      <c r="D1703" s="383" t="s">
        <v>3876</v>
      </c>
      <c r="E1703" s="619">
        <v>9</v>
      </c>
      <c r="F1703" s="619">
        <v>9</v>
      </c>
      <c r="G1703" s="612">
        <v>0</v>
      </c>
      <c r="H1703" s="612">
        <v>0</v>
      </c>
      <c r="I1703" s="612">
        <f t="shared" si="265"/>
        <v>9</v>
      </c>
      <c r="J1703" s="612">
        <f t="shared" si="266"/>
        <v>9</v>
      </c>
    </row>
    <row r="1704" spans="2:10">
      <c r="B1704" s="332"/>
      <c r="C1704" s="382" t="s">
        <v>3879</v>
      </c>
      <c r="D1704" s="383" t="s">
        <v>3880</v>
      </c>
      <c r="E1704" s="619">
        <v>3</v>
      </c>
      <c r="F1704" s="619">
        <v>3</v>
      </c>
      <c r="G1704" s="612">
        <v>0</v>
      </c>
      <c r="H1704" s="612">
        <v>0</v>
      </c>
      <c r="I1704" s="612">
        <f t="shared" si="265"/>
        <v>3</v>
      </c>
      <c r="J1704" s="612">
        <f t="shared" si="266"/>
        <v>3</v>
      </c>
    </row>
    <row r="1705" spans="2:10">
      <c r="B1705" s="332"/>
      <c r="C1705" s="388" t="s">
        <v>3887</v>
      </c>
      <c r="D1705" s="385" t="s">
        <v>3888</v>
      </c>
      <c r="E1705" s="619">
        <v>11</v>
      </c>
      <c r="F1705" s="619">
        <v>11</v>
      </c>
      <c r="G1705" s="612">
        <v>0</v>
      </c>
      <c r="H1705" s="612">
        <v>0</v>
      </c>
      <c r="I1705" s="612">
        <f t="shared" si="265"/>
        <v>11</v>
      </c>
      <c r="J1705" s="612">
        <f t="shared" si="266"/>
        <v>11</v>
      </c>
    </row>
    <row r="1706" spans="2:10">
      <c r="B1706" s="332"/>
      <c r="C1706" s="382" t="s">
        <v>3889</v>
      </c>
      <c r="D1706" s="383" t="s">
        <v>3890</v>
      </c>
      <c r="E1706" s="619">
        <v>18</v>
      </c>
      <c r="F1706" s="619">
        <v>18</v>
      </c>
      <c r="G1706" s="612">
        <v>0</v>
      </c>
      <c r="H1706" s="612">
        <v>0</v>
      </c>
      <c r="I1706" s="612">
        <f t="shared" si="265"/>
        <v>18</v>
      </c>
      <c r="J1706" s="612">
        <f t="shared" si="266"/>
        <v>18</v>
      </c>
    </row>
    <row r="1707" spans="2:10">
      <c r="B1707" s="332"/>
      <c r="C1707" s="388" t="s">
        <v>3895</v>
      </c>
      <c r="D1707" s="385" t="s">
        <v>3896</v>
      </c>
      <c r="E1707" s="619">
        <v>1</v>
      </c>
      <c r="F1707" s="619">
        <v>1</v>
      </c>
      <c r="G1707" s="612">
        <v>0</v>
      </c>
      <c r="H1707" s="612">
        <v>0</v>
      </c>
      <c r="I1707" s="612">
        <f t="shared" si="265"/>
        <v>1</v>
      </c>
      <c r="J1707" s="612">
        <f t="shared" si="266"/>
        <v>1</v>
      </c>
    </row>
    <row r="1708" spans="2:10">
      <c r="B1708" s="332"/>
      <c r="C1708" s="388" t="s">
        <v>3899</v>
      </c>
      <c r="D1708" s="385" t="s">
        <v>3900</v>
      </c>
      <c r="E1708" s="619">
        <v>1</v>
      </c>
      <c r="F1708" s="619">
        <v>1</v>
      </c>
      <c r="G1708" s="612">
        <v>0</v>
      </c>
      <c r="H1708" s="612">
        <v>0</v>
      </c>
      <c r="I1708" s="612">
        <f t="shared" si="265"/>
        <v>1</v>
      </c>
      <c r="J1708" s="612">
        <f t="shared" si="266"/>
        <v>1</v>
      </c>
    </row>
    <row r="1709" spans="2:10">
      <c r="B1709" s="332"/>
      <c r="C1709" s="382" t="s">
        <v>3903</v>
      </c>
      <c r="D1709" s="383" t="s">
        <v>3904</v>
      </c>
      <c r="E1709" s="619">
        <v>5</v>
      </c>
      <c r="F1709" s="619">
        <v>5</v>
      </c>
      <c r="G1709" s="612">
        <v>0</v>
      </c>
      <c r="H1709" s="612">
        <v>0</v>
      </c>
      <c r="I1709" s="612">
        <f t="shared" si="265"/>
        <v>5</v>
      </c>
      <c r="J1709" s="612">
        <f t="shared" si="266"/>
        <v>5</v>
      </c>
    </row>
    <row r="1710" spans="2:10">
      <c r="B1710" s="332"/>
      <c r="C1710" s="382" t="s">
        <v>3905</v>
      </c>
      <c r="D1710" s="383" t="s">
        <v>3906</v>
      </c>
      <c r="E1710" s="619">
        <v>1</v>
      </c>
      <c r="F1710" s="619">
        <v>1</v>
      </c>
      <c r="G1710" s="612">
        <v>1</v>
      </c>
      <c r="H1710" s="612">
        <v>1</v>
      </c>
      <c r="I1710" s="612">
        <f t="shared" si="265"/>
        <v>2</v>
      </c>
      <c r="J1710" s="612">
        <f t="shared" si="266"/>
        <v>2</v>
      </c>
    </row>
    <row r="1711" spans="2:10">
      <c r="B1711" s="332"/>
      <c r="C1711" s="388" t="s">
        <v>3909</v>
      </c>
      <c r="D1711" s="385" t="s">
        <v>3910</v>
      </c>
      <c r="E1711" s="619">
        <v>2</v>
      </c>
      <c r="F1711" s="619">
        <v>2</v>
      </c>
      <c r="G1711" s="612">
        <v>0</v>
      </c>
      <c r="H1711" s="612">
        <v>0</v>
      </c>
      <c r="I1711" s="612">
        <f t="shared" si="265"/>
        <v>2</v>
      </c>
      <c r="J1711" s="612">
        <f t="shared" si="266"/>
        <v>2</v>
      </c>
    </row>
    <row r="1712" spans="2:10">
      <c r="B1712" s="332"/>
      <c r="C1712" s="382" t="s">
        <v>3911</v>
      </c>
      <c r="D1712" s="383" t="s">
        <v>3912</v>
      </c>
      <c r="E1712" s="619">
        <v>8</v>
      </c>
      <c r="F1712" s="619">
        <v>8</v>
      </c>
      <c r="G1712" s="612">
        <v>0</v>
      </c>
      <c r="H1712" s="612">
        <v>0</v>
      </c>
      <c r="I1712" s="612">
        <f t="shared" si="265"/>
        <v>8</v>
      </c>
      <c r="J1712" s="612">
        <f t="shared" si="266"/>
        <v>8</v>
      </c>
    </row>
    <row r="1713" spans="2:10">
      <c r="B1713" s="332"/>
      <c r="C1713" s="382" t="s">
        <v>3913</v>
      </c>
      <c r="D1713" s="383" t="s">
        <v>3914</v>
      </c>
      <c r="E1713" s="619">
        <v>1</v>
      </c>
      <c r="F1713" s="619">
        <v>1</v>
      </c>
      <c r="G1713" s="612">
        <v>0</v>
      </c>
      <c r="H1713" s="612">
        <v>0</v>
      </c>
      <c r="I1713" s="612">
        <f t="shared" si="265"/>
        <v>1</v>
      </c>
      <c r="J1713" s="612">
        <f t="shared" si="266"/>
        <v>1</v>
      </c>
    </row>
    <row r="1714" spans="2:10">
      <c r="B1714" s="332"/>
      <c r="C1714" s="388" t="s">
        <v>3915</v>
      </c>
      <c r="D1714" s="385" t="s">
        <v>3916</v>
      </c>
      <c r="E1714" s="619">
        <v>2</v>
      </c>
      <c r="F1714" s="619">
        <v>2</v>
      </c>
      <c r="G1714" s="612">
        <v>0</v>
      </c>
      <c r="H1714" s="612">
        <v>0</v>
      </c>
      <c r="I1714" s="612">
        <f t="shared" si="265"/>
        <v>2</v>
      </c>
      <c r="J1714" s="612">
        <f t="shared" si="266"/>
        <v>2</v>
      </c>
    </row>
    <row r="1715" spans="2:10">
      <c r="B1715" s="332"/>
      <c r="C1715" s="382" t="s">
        <v>3921</v>
      </c>
      <c r="D1715" s="383" t="s">
        <v>3922</v>
      </c>
      <c r="E1715" s="619">
        <v>8</v>
      </c>
      <c r="F1715" s="619">
        <v>8</v>
      </c>
      <c r="G1715" s="612">
        <v>0</v>
      </c>
      <c r="H1715" s="612">
        <v>0</v>
      </c>
      <c r="I1715" s="612">
        <f t="shared" si="265"/>
        <v>8</v>
      </c>
      <c r="J1715" s="612">
        <f t="shared" si="266"/>
        <v>8</v>
      </c>
    </row>
    <row r="1716" spans="2:10">
      <c r="B1716" s="332"/>
      <c r="C1716" s="388" t="s">
        <v>3809</v>
      </c>
      <c r="D1716" s="385" t="s">
        <v>3810</v>
      </c>
      <c r="E1716" s="619">
        <v>0</v>
      </c>
      <c r="F1716" s="619">
        <v>0</v>
      </c>
      <c r="G1716" s="612">
        <v>1</v>
      </c>
      <c r="H1716" s="612">
        <v>1</v>
      </c>
      <c r="I1716" s="612">
        <f t="shared" si="265"/>
        <v>1</v>
      </c>
      <c r="J1716" s="612">
        <f t="shared" si="266"/>
        <v>1</v>
      </c>
    </row>
    <row r="1717" spans="2:10">
      <c r="B1717" s="332"/>
      <c r="C1717" s="382" t="s">
        <v>3811</v>
      </c>
      <c r="D1717" s="383" t="s">
        <v>3812</v>
      </c>
      <c r="E1717" s="619">
        <v>1</v>
      </c>
      <c r="F1717" s="619">
        <v>1</v>
      </c>
      <c r="G1717" s="612">
        <v>4</v>
      </c>
      <c r="H1717" s="612">
        <v>4</v>
      </c>
      <c r="I1717" s="612">
        <f t="shared" si="265"/>
        <v>5</v>
      </c>
      <c r="J1717" s="612">
        <f t="shared" si="266"/>
        <v>5</v>
      </c>
    </row>
    <row r="1718" spans="2:10">
      <c r="B1718" s="332"/>
      <c r="C1718" s="382" t="s">
        <v>3813</v>
      </c>
      <c r="D1718" s="383" t="s">
        <v>3814</v>
      </c>
      <c r="E1718" s="619">
        <v>0</v>
      </c>
      <c r="F1718" s="619">
        <v>0</v>
      </c>
      <c r="G1718" s="612">
        <v>1</v>
      </c>
      <c r="H1718" s="612">
        <v>1</v>
      </c>
      <c r="I1718" s="612">
        <f t="shared" si="265"/>
        <v>1</v>
      </c>
      <c r="J1718" s="612">
        <f t="shared" si="266"/>
        <v>1</v>
      </c>
    </row>
    <row r="1719" spans="2:10">
      <c r="B1719" s="332"/>
      <c r="C1719" s="382" t="s">
        <v>3815</v>
      </c>
      <c r="D1719" s="383" t="s">
        <v>3816</v>
      </c>
      <c r="E1719" s="619">
        <v>0</v>
      </c>
      <c r="F1719" s="619">
        <v>0</v>
      </c>
      <c r="G1719" s="612">
        <v>3</v>
      </c>
      <c r="H1719" s="612">
        <v>3</v>
      </c>
      <c r="I1719" s="612">
        <f t="shared" si="265"/>
        <v>3</v>
      </c>
      <c r="J1719" s="612">
        <f t="shared" si="266"/>
        <v>3</v>
      </c>
    </row>
    <row r="1720" spans="2:10">
      <c r="B1720" s="332"/>
      <c r="C1720" s="382" t="s">
        <v>3925</v>
      </c>
      <c r="D1720" s="426" t="s">
        <v>3926</v>
      </c>
      <c r="E1720" s="619">
        <v>9</v>
      </c>
      <c r="F1720" s="619">
        <v>9</v>
      </c>
      <c r="G1720" s="612">
        <v>5</v>
      </c>
      <c r="H1720" s="612">
        <v>5</v>
      </c>
      <c r="I1720" s="612">
        <f t="shared" si="265"/>
        <v>14</v>
      </c>
      <c r="J1720" s="612">
        <f t="shared" si="266"/>
        <v>14</v>
      </c>
    </row>
    <row r="1721" spans="2:10">
      <c r="B1721" s="332"/>
      <c r="C1721" s="382" t="s">
        <v>3927</v>
      </c>
      <c r="D1721" s="383" t="s">
        <v>3928</v>
      </c>
      <c r="E1721" s="619">
        <v>1035</v>
      </c>
      <c r="F1721" s="619">
        <v>1035</v>
      </c>
      <c r="G1721" s="612">
        <v>0</v>
      </c>
      <c r="H1721" s="612">
        <v>0</v>
      </c>
      <c r="I1721" s="612">
        <f t="shared" si="265"/>
        <v>1035</v>
      </c>
      <c r="J1721" s="612">
        <f t="shared" si="266"/>
        <v>1035</v>
      </c>
    </row>
    <row r="1722" spans="2:10">
      <c r="B1722" s="332"/>
      <c r="C1722" s="388" t="s">
        <v>3929</v>
      </c>
      <c r="D1722" s="385" t="s">
        <v>3930</v>
      </c>
      <c r="E1722" s="619">
        <v>0</v>
      </c>
      <c r="F1722" s="619">
        <v>0</v>
      </c>
      <c r="G1722" s="612">
        <v>3</v>
      </c>
      <c r="H1722" s="612">
        <v>3</v>
      </c>
      <c r="I1722" s="612">
        <f t="shared" si="265"/>
        <v>3</v>
      </c>
      <c r="J1722" s="612">
        <f t="shared" si="266"/>
        <v>3</v>
      </c>
    </row>
    <row r="1723" spans="2:10">
      <c r="B1723" s="332"/>
      <c r="C1723" s="388" t="s">
        <v>3933</v>
      </c>
      <c r="D1723" s="385" t="s">
        <v>3934</v>
      </c>
      <c r="E1723" s="619">
        <v>0</v>
      </c>
      <c r="F1723" s="619">
        <v>0</v>
      </c>
      <c r="G1723" s="612">
        <v>1</v>
      </c>
      <c r="H1723" s="612">
        <v>1</v>
      </c>
      <c r="I1723" s="612">
        <f t="shared" ref="I1723:I1771" si="267">SUM(E1723,G1723)</f>
        <v>1</v>
      </c>
      <c r="J1723" s="612">
        <f t="shared" ref="J1723:J1771" si="268">SUM(F1723,H1723)</f>
        <v>1</v>
      </c>
    </row>
    <row r="1724" spans="2:10">
      <c r="B1724" s="332"/>
      <c r="C1724" s="382" t="s">
        <v>3935</v>
      </c>
      <c r="D1724" s="383" t="s">
        <v>3936</v>
      </c>
      <c r="E1724" s="619">
        <v>49</v>
      </c>
      <c r="F1724" s="619">
        <v>49</v>
      </c>
      <c r="G1724" s="612">
        <v>0</v>
      </c>
      <c r="H1724" s="612">
        <v>0</v>
      </c>
      <c r="I1724" s="612">
        <f t="shared" si="267"/>
        <v>49</v>
      </c>
      <c r="J1724" s="612">
        <f t="shared" si="268"/>
        <v>49</v>
      </c>
    </row>
    <row r="1725" spans="2:10">
      <c r="B1725" s="332"/>
      <c r="C1725" s="382" t="s">
        <v>3937</v>
      </c>
      <c r="D1725" s="383" t="s">
        <v>6728</v>
      </c>
      <c r="E1725" s="619">
        <v>285</v>
      </c>
      <c r="F1725" s="619">
        <v>285</v>
      </c>
      <c r="G1725" s="612">
        <v>0</v>
      </c>
      <c r="H1725" s="612">
        <v>0</v>
      </c>
      <c r="I1725" s="612">
        <f t="shared" si="267"/>
        <v>285</v>
      </c>
      <c r="J1725" s="612">
        <f t="shared" si="268"/>
        <v>285</v>
      </c>
    </row>
    <row r="1726" spans="2:10">
      <c r="B1726" s="332"/>
      <c r="C1726" s="949" t="s">
        <v>6626</v>
      </c>
      <c r="D1726" s="385" t="s">
        <v>3081</v>
      </c>
      <c r="E1726" s="619">
        <v>0</v>
      </c>
      <c r="F1726" s="619">
        <v>0</v>
      </c>
      <c r="G1726" s="612">
        <v>4919</v>
      </c>
      <c r="H1726" s="612">
        <v>4919</v>
      </c>
      <c r="I1726" s="612">
        <f t="shared" si="267"/>
        <v>4919</v>
      </c>
      <c r="J1726" s="612">
        <f t="shared" si="268"/>
        <v>4919</v>
      </c>
    </row>
    <row r="1727" spans="2:10">
      <c r="B1727" s="332"/>
      <c r="C1727" s="382" t="s">
        <v>3940</v>
      </c>
      <c r="D1727" s="383" t="s">
        <v>3941</v>
      </c>
      <c r="E1727" s="619">
        <v>16</v>
      </c>
      <c r="F1727" s="619">
        <v>16</v>
      </c>
      <c r="G1727" s="612">
        <v>0</v>
      </c>
      <c r="H1727" s="612">
        <v>0</v>
      </c>
      <c r="I1727" s="612">
        <f t="shared" si="267"/>
        <v>16</v>
      </c>
      <c r="J1727" s="612">
        <f t="shared" si="268"/>
        <v>16</v>
      </c>
    </row>
    <row r="1728" spans="2:10">
      <c r="B1728" s="332"/>
      <c r="C1728" s="982" t="s">
        <v>3549</v>
      </c>
      <c r="D1728" s="983" t="s">
        <v>3550</v>
      </c>
      <c r="E1728" s="619">
        <v>51</v>
      </c>
      <c r="F1728" s="619">
        <v>51</v>
      </c>
      <c r="G1728" s="612">
        <v>0</v>
      </c>
      <c r="H1728" s="612">
        <v>0</v>
      </c>
      <c r="I1728" s="612">
        <f t="shared" si="267"/>
        <v>51</v>
      </c>
      <c r="J1728" s="612">
        <f t="shared" si="268"/>
        <v>51</v>
      </c>
    </row>
    <row r="1729" spans="2:10">
      <c r="B1729" s="332"/>
      <c r="C1729" s="382" t="s">
        <v>3120</v>
      </c>
      <c r="D1729" s="383" t="s">
        <v>3121</v>
      </c>
      <c r="E1729" s="619">
        <v>0</v>
      </c>
      <c r="F1729" s="619">
        <v>0</v>
      </c>
      <c r="G1729" s="612">
        <v>1087</v>
      </c>
      <c r="H1729" s="612">
        <v>1087</v>
      </c>
      <c r="I1729" s="612">
        <f t="shared" si="267"/>
        <v>1087</v>
      </c>
      <c r="J1729" s="612">
        <f t="shared" si="268"/>
        <v>1087</v>
      </c>
    </row>
    <row r="1730" spans="2:10">
      <c r="B1730" s="332"/>
      <c r="C1730" s="382" t="s">
        <v>3942</v>
      </c>
      <c r="D1730" s="383" t="s">
        <v>3943</v>
      </c>
      <c r="E1730" s="619">
        <v>3</v>
      </c>
      <c r="F1730" s="619">
        <v>3</v>
      </c>
      <c r="G1730" s="612">
        <v>0</v>
      </c>
      <c r="H1730" s="612">
        <v>0</v>
      </c>
      <c r="I1730" s="612">
        <f t="shared" si="267"/>
        <v>3</v>
      </c>
      <c r="J1730" s="612">
        <f t="shared" si="268"/>
        <v>3</v>
      </c>
    </row>
    <row r="1731" spans="2:10">
      <c r="B1731" s="332"/>
      <c r="C1731" s="382" t="s">
        <v>3944</v>
      </c>
      <c r="D1731" s="383" t="s">
        <v>3945</v>
      </c>
      <c r="E1731" s="619">
        <v>16</v>
      </c>
      <c r="F1731" s="619">
        <v>16</v>
      </c>
      <c r="G1731" s="612">
        <v>0</v>
      </c>
      <c r="H1731" s="612">
        <v>0</v>
      </c>
      <c r="I1731" s="612">
        <f t="shared" si="267"/>
        <v>16</v>
      </c>
      <c r="J1731" s="612">
        <f t="shared" si="268"/>
        <v>16</v>
      </c>
    </row>
    <row r="1732" spans="2:10">
      <c r="B1732" s="332"/>
      <c r="C1732" s="382" t="s">
        <v>3825</v>
      </c>
      <c r="D1732" s="383" t="s">
        <v>3826</v>
      </c>
      <c r="E1732" s="619">
        <v>3</v>
      </c>
      <c r="F1732" s="619">
        <v>3</v>
      </c>
      <c r="G1732" s="612">
        <v>0</v>
      </c>
      <c r="H1732" s="612">
        <v>0</v>
      </c>
      <c r="I1732" s="612">
        <f t="shared" si="267"/>
        <v>3</v>
      </c>
      <c r="J1732" s="612">
        <f t="shared" si="268"/>
        <v>3</v>
      </c>
    </row>
    <row r="1733" spans="2:10">
      <c r="B1733" s="332"/>
      <c r="C1733" s="382" t="s">
        <v>3829</v>
      </c>
      <c r="D1733" s="383" t="s">
        <v>3830</v>
      </c>
      <c r="E1733" s="619">
        <v>0</v>
      </c>
      <c r="F1733" s="619">
        <v>0</v>
      </c>
      <c r="G1733" s="612">
        <v>2</v>
      </c>
      <c r="H1733" s="612">
        <v>2</v>
      </c>
      <c r="I1733" s="612">
        <f t="shared" si="267"/>
        <v>2</v>
      </c>
      <c r="J1733" s="612">
        <f t="shared" si="268"/>
        <v>2</v>
      </c>
    </row>
    <row r="1734" spans="2:10">
      <c r="B1734" s="332"/>
      <c r="C1734" s="382" t="s">
        <v>3124</v>
      </c>
      <c r="D1734" s="383" t="s">
        <v>3125</v>
      </c>
      <c r="E1734" s="619">
        <v>3</v>
      </c>
      <c r="F1734" s="619">
        <v>3</v>
      </c>
      <c r="G1734" s="612">
        <v>0</v>
      </c>
      <c r="H1734" s="612">
        <v>0</v>
      </c>
      <c r="I1734" s="612">
        <f t="shared" si="267"/>
        <v>3</v>
      </c>
      <c r="J1734" s="612">
        <f t="shared" si="268"/>
        <v>3</v>
      </c>
    </row>
    <row r="1735" spans="2:10">
      <c r="B1735" s="332"/>
      <c r="C1735" s="395" t="s">
        <v>3126</v>
      </c>
      <c r="D1735" s="396" t="s">
        <v>3127</v>
      </c>
      <c r="E1735" s="619">
        <v>9397</v>
      </c>
      <c r="F1735" s="619">
        <v>9397</v>
      </c>
      <c r="G1735" s="612">
        <v>616</v>
      </c>
      <c r="H1735" s="612">
        <v>616</v>
      </c>
      <c r="I1735" s="612">
        <f t="shared" si="267"/>
        <v>10013</v>
      </c>
      <c r="J1735" s="612">
        <f t="shared" si="268"/>
        <v>10013</v>
      </c>
    </row>
    <row r="1736" spans="2:10">
      <c r="B1736" s="332"/>
      <c r="C1736" s="388" t="s">
        <v>3327</v>
      </c>
      <c r="D1736" s="385" t="s">
        <v>3328</v>
      </c>
      <c r="E1736" s="619">
        <v>0</v>
      </c>
      <c r="F1736" s="619">
        <v>0</v>
      </c>
      <c r="G1736" s="612">
        <v>1</v>
      </c>
      <c r="H1736" s="612">
        <v>1</v>
      </c>
      <c r="I1736" s="612">
        <f t="shared" si="267"/>
        <v>1</v>
      </c>
      <c r="J1736" s="612">
        <f t="shared" si="268"/>
        <v>1</v>
      </c>
    </row>
    <row r="1737" spans="2:10">
      <c r="B1737" s="332"/>
      <c r="C1737" s="382" t="s">
        <v>3128</v>
      </c>
      <c r="D1737" s="383" t="s">
        <v>3129</v>
      </c>
      <c r="E1737" s="619">
        <v>0</v>
      </c>
      <c r="F1737" s="619">
        <v>0</v>
      </c>
      <c r="G1737" s="612">
        <v>46</v>
      </c>
      <c r="H1737" s="612">
        <v>46</v>
      </c>
      <c r="I1737" s="612">
        <f t="shared" si="267"/>
        <v>46</v>
      </c>
      <c r="J1737" s="612">
        <f t="shared" si="268"/>
        <v>46</v>
      </c>
    </row>
    <row r="1738" spans="2:10">
      <c r="B1738" s="332"/>
      <c r="C1738" s="382" t="s">
        <v>3329</v>
      </c>
      <c r="D1738" s="383" t="s">
        <v>3330</v>
      </c>
      <c r="E1738" s="619">
        <v>0</v>
      </c>
      <c r="F1738" s="619">
        <v>0</v>
      </c>
      <c r="G1738" s="612">
        <v>455</v>
      </c>
      <c r="H1738" s="612">
        <v>455</v>
      </c>
      <c r="I1738" s="612">
        <f t="shared" si="267"/>
        <v>455</v>
      </c>
      <c r="J1738" s="612">
        <f t="shared" si="268"/>
        <v>455</v>
      </c>
    </row>
    <row r="1739" spans="2:10">
      <c r="B1739" s="332"/>
      <c r="C1739" s="382" t="s">
        <v>3210</v>
      </c>
      <c r="D1739" s="383" t="s">
        <v>3211</v>
      </c>
      <c r="E1739" s="619">
        <v>0</v>
      </c>
      <c r="F1739" s="619">
        <v>0</v>
      </c>
      <c r="G1739" s="612">
        <v>184</v>
      </c>
      <c r="H1739" s="612">
        <v>184</v>
      </c>
      <c r="I1739" s="612">
        <f t="shared" si="267"/>
        <v>184</v>
      </c>
      <c r="J1739" s="612">
        <f t="shared" si="268"/>
        <v>184</v>
      </c>
    </row>
    <row r="1740" spans="2:10">
      <c r="B1740" s="332"/>
      <c r="C1740" s="388" t="s">
        <v>3835</v>
      </c>
      <c r="D1740" s="385" t="s">
        <v>3836</v>
      </c>
      <c r="E1740" s="619">
        <v>0</v>
      </c>
      <c r="F1740" s="619">
        <v>0</v>
      </c>
      <c r="G1740" s="612">
        <v>2036</v>
      </c>
      <c r="H1740" s="612">
        <v>2036</v>
      </c>
      <c r="I1740" s="612">
        <f t="shared" si="267"/>
        <v>2036</v>
      </c>
      <c r="J1740" s="612">
        <f t="shared" si="268"/>
        <v>2036</v>
      </c>
    </row>
    <row r="1741" spans="2:10">
      <c r="B1741" s="332"/>
      <c r="C1741" s="382" t="s">
        <v>3837</v>
      </c>
      <c r="D1741" s="383" t="s">
        <v>3838</v>
      </c>
      <c r="E1741" s="619">
        <v>0</v>
      </c>
      <c r="F1741" s="619">
        <v>0</v>
      </c>
      <c r="G1741" s="612">
        <v>384</v>
      </c>
      <c r="H1741" s="612">
        <v>384</v>
      </c>
      <c r="I1741" s="612">
        <f t="shared" si="267"/>
        <v>384</v>
      </c>
      <c r="J1741" s="612">
        <f t="shared" si="268"/>
        <v>384</v>
      </c>
    </row>
    <row r="1742" spans="2:10">
      <c r="B1742" s="332"/>
      <c r="C1742" s="382" t="s">
        <v>3950</v>
      </c>
      <c r="D1742" s="383" t="s">
        <v>3951</v>
      </c>
      <c r="E1742" s="619">
        <v>553</v>
      </c>
      <c r="F1742" s="619">
        <v>553</v>
      </c>
      <c r="G1742" s="612">
        <v>0</v>
      </c>
      <c r="H1742" s="612">
        <v>0</v>
      </c>
      <c r="I1742" s="612">
        <f t="shared" si="267"/>
        <v>553</v>
      </c>
      <c r="J1742" s="612">
        <f t="shared" si="268"/>
        <v>553</v>
      </c>
    </row>
    <row r="1743" spans="2:10">
      <c r="B1743" s="332"/>
      <c r="C1743" s="382" t="s">
        <v>3461</v>
      </c>
      <c r="D1743" s="383" t="s">
        <v>3462</v>
      </c>
      <c r="E1743" s="619">
        <v>0</v>
      </c>
      <c r="F1743" s="619">
        <v>0</v>
      </c>
      <c r="G1743" s="612">
        <v>2</v>
      </c>
      <c r="H1743" s="612">
        <v>2</v>
      </c>
      <c r="I1743" s="612">
        <f t="shared" si="267"/>
        <v>2</v>
      </c>
      <c r="J1743" s="612">
        <f t="shared" si="268"/>
        <v>2</v>
      </c>
    </row>
    <row r="1744" spans="2:10">
      <c r="B1744" s="332"/>
      <c r="C1744" s="382" t="s">
        <v>3839</v>
      </c>
      <c r="D1744" s="383" t="s">
        <v>3840</v>
      </c>
      <c r="E1744" s="619">
        <v>0</v>
      </c>
      <c r="F1744" s="619">
        <v>0</v>
      </c>
      <c r="G1744" s="612">
        <v>64</v>
      </c>
      <c r="H1744" s="612">
        <v>64</v>
      </c>
      <c r="I1744" s="612">
        <f t="shared" si="267"/>
        <v>64</v>
      </c>
      <c r="J1744" s="612">
        <f t="shared" si="268"/>
        <v>64</v>
      </c>
    </row>
    <row r="1745" spans="2:10">
      <c r="B1745" s="332"/>
      <c r="C1745" s="382" t="s">
        <v>3841</v>
      </c>
      <c r="D1745" s="383" t="s">
        <v>3842</v>
      </c>
      <c r="E1745" s="619">
        <v>0</v>
      </c>
      <c r="F1745" s="619">
        <v>0</v>
      </c>
      <c r="G1745" s="612">
        <v>4455</v>
      </c>
      <c r="H1745" s="612">
        <v>4455</v>
      </c>
      <c r="I1745" s="612">
        <f t="shared" si="267"/>
        <v>4455</v>
      </c>
      <c r="J1745" s="612">
        <f t="shared" si="268"/>
        <v>4455</v>
      </c>
    </row>
    <row r="1746" spans="2:10">
      <c r="B1746" s="332"/>
      <c r="C1746" s="382" t="s">
        <v>3138</v>
      </c>
      <c r="D1746" s="383" t="s">
        <v>3139</v>
      </c>
      <c r="E1746" s="619">
        <v>0</v>
      </c>
      <c r="F1746" s="619">
        <v>0</v>
      </c>
      <c r="G1746" s="612">
        <v>629</v>
      </c>
      <c r="H1746" s="612">
        <v>629</v>
      </c>
      <c r="I1746" s="612">
        <f t="shared" si="267"/>
        <v>629</v>
      </c>
      <c r="J1746" s="612">
        <f t="shared" si="268"/>
        <v>629</v>
      </c>
    </row>
    <row r="1747" spans="2:10">
      <c r="B1747" s="332"/>
      <c r="C1747" s="382" t="s">
        <v>3140</v>
      </c>
      <c r="D1747" s="383" t="s">
        <v>3141</v>
      </c>
      <c r="E1747" s="619">
        <v>0</v>
      </c>
      <c r="F1747" s="619">
        <v>0</v>
      </c>
      <c r="G1747" s="612">
        <v>630</v>
      </c>
      <c r="H1747" s="612">
        <v>630</v>
      </c>
      <c r="I1747" s="612">
        <f t="shared" si="267"/>
        <v>630</v>
      </c>
      <c r="J1747" s="612">
        <f t="shared" si="268"/>
        <v>630</v>
      </c>
    </row>
    <row r="1748" spans="2:10">
      <c r="B1748" s="332"/>
      <c r="C1748" s="382" t="s">
        <v>3473</v>
      </c>
      <c r="D1748" s="383" t="s">
        <v>3474</v>
      </c>
      <c r="E1748" s="619">
        <v>0</v>
      </c>
      <c r="F1748" s="619">
        <v>0</v>
      </c>
      <c r="G1748" s="612">
        <v>625</v>
      </c>
      <c r="H1748" s="612">
        <v>625</v>
      </c>
      <c r="I1748" s="612">
        <f t="shared" si="267"/>
        <v>625</v>
      </c>
      <c r="J1748" s="612">
        <f t="shared" si="268"/>
        <v>625</v>
      </c>
    </row>
    <row r="1749" spans="2:10">
      <c r="B1749" s="332"/>
      <c r="C1749" s="382" t="s">
        <v>3212</v>
      </c>
      <c r="D1749" s="383" t="s">
        <v>3213</v>
      </c>
      <c r="E1749" s="619">
        <v>0</v>
      </c>
      <c r="F1749" s="619">
        <v>0</v>
      </c>
      <c r="G1749" s="612">
        <v>620</v>
      </c>
      <c r="H1749" s="612">
        <v>620</v>
      </c>
      <c r="I1749" s="612">
        <f t="shared" si="267"/>
        <v>620</v>
      </c>
      <c r="J1749" s="612">
        <f t="shared" si="268"/>
        <v>620</v>
      </c>
    </row>
    <row r="1750" spans="2:10">
      <c r="B1750" s="332"/>
      <c r="C1750" s="382" t="s">
        <v>3952</v>
      </c>
      <c r="D1750" s="383" t="s">
        <v>3953</v>
      </c>
      <c r="E1750" s="619">
        <v>205</v>
      </c>
      <c r="F1750" s="619">
        <v>205</v>
      </c>
      <c r="G1750" s="612">
        <v>0</v>
      </c>
      <c r="H1750" s="612">
        <v>0</v>
      </c>
      <c r="I1750" s="612">
        <f t="shared" si="267"/>
        <v>205</v>
      </c>
      <c r="J1750" s="612">
        <f t="shared" si="268"/>
        <v>205</v>
      </c>
    </row>
    <row r="1751" spans="2:10">
      <c r="B1751" s="332"/>
      <c r="C1751" s="388" t="s">
        <v>3216</v>
      </c>
      <c r="D1751" s="385" t="s">
        <v>3976</v>
      </c>
      <c r="E1751" s="619">
        <v>0</v>
      </c>
      <c r="F1751" s="619">
        <v>0</v>
      </c>
      <c r="G1751" s="612">
        <v>589</v>
      </c>
      <c r="H1751" s="612">
        <v>589</v>
      </c>
      <c r="I1751" s="612">
        <f t="shared" si="267"/>
        <v>589</v>
      </c>
      <c r="J1751" s="612">
        <f t="shared" si="268"/>
        <v>589</v>
      </c>
    </row>
    <row r="1752" spans="2:10">
      <c r="B1752" s="332"/>
      <c r="C1752" s="388" t="s">
        <v>3954</v>
      </c>
      <c r="D1752" s="385" t="s">
        <v>3955</v>
      </c>
      <c r="E1752" s="619">
        <v>0</v>
      </c>
      <c r="F1752" s="619">
        <v>0</v>
      </c>
      <c r="G1752" s="612">
        <v>626</v>
      </c>
      <c r="H1752" s="612">
        <v>626</v>
      </c>
      <c r="I1752" s="612">
        <f t="shared" si="267"/>
        <v>626</v>
      </c>
      <c r="J1752" s="612">
        <f t="shared" si="268"/>
        <v>626</v>
      </c>
    </row>
    <row r="1753" spans="2:10">
      <c r="B1753" s="332"/>
      <c r="C1753" s="388" t="s">
        <v>3219</v>
      </c>
      <c r="D1753" s="385" t="s">
        <v>3220</v>
      </c>
      <c r="E1753" s="619">
        <v>0</v>
      </c>
      <c r="F1753" s="619">
        <v>0</v>
      </c>
      <c r="G1753" s="612">
        <v>116</v>
      </c>
      <c r="H1753" s="612">
        <v>116</v>
      </c>
      <c r="I1753" s="612">
        <f t="shared" si="267"/>
        <v>116</v>
      </c>
      <c r="J1753" s="612">
        <f t="shared" si="268"/>
        <v>116</v>
      </c>
    </row>
    <row r="1754" spans="2:10">
      <c r="B1754" s="332"/>
      <c r="C1754" s="388" t="s">
        <v>3151</v>
      </c>
      <c r="D1754" s="381" t="s">
        <v>3221</v>
      </c>
      <c r="E1754" s="619">
        <v>1</v>
      </c>
      <c r="F1754" s="619">
        <v>1</v>
      </c>
      <c r="G1754" s="612">
        <v>1051</v>
      </c>
      <c r="H1754" s="612">
        <v>1051</v>
      </c>
      <c r="I1754" s="612">
        <f t="shared" si="267"/>
        <v>1052</v>
      </c>
      <c r="J1754" s="612">
        <f t="shared" si="268"/>
        <v>1052</v>
      </c>
    </row>
    <row r="1755" spans="2:10">
      <c r="B1755" s="332"/>
      <c r="C1755" s="388" t="s">
        <v>3156</v>
      </c>
      <c r="D1755" s="385" t="s">
        <v>3157</v>
      </c>
      <c r="E1755" s="619">
        <v>0</v>
      </c>
      <c r="F1755" s="619">
        <v>0</v>
      </c>
      <c r="G1755" s="612">
        <v>1514</v>
      </c>
      <c r="H1755" s="612">
        <v>1514</v>
      </c>
      <c r="I1755" s="612">
        <f t="shared" si="267"/>
        <v>1514</v>
      </c>
      <c r="J1755" s="612">
        <f t="shared" si="268"/>
        <v>1514</v>
      </c>
    </row>
    <row r="1756" spans="2:10">
      <c r="B1756" s="332"/>
      <c r="C1756" s="388" t="s">
        <v>3158</v>
      </c>
      <c r="D1756" s="385" t="s">
        <v>3159</v>
      </c>
      <c r="E1756" s="619">
        <v>0</v>
      </c>
      <c r="F1756" s="619">
        <v>0</v>
      </c>
      <c r="G1756" s="612">
        <v>94</v>
      </c>
      <c r="H1756" s="612">
        <v>94</v>
      </c>
      <c r="I1756" s="612">
        <f t="shared" si="267"/>
        <v>94</v>
      </c>
      <c r="J1756" s="612">
        <f t="shared" si="268"/>
        <v>94</v>
      </c>
    </row>
    <row r="1757" spans="2:10">
      <c r="B1757" s="332"/>
      <c r="C1757" s="388" t="s">
        <v>3160</v>
      </c>
      <c r="D1757" s="385" t="s">
        <v>3161</v>
      </c>
      <c r="E1757" s="619">
        <v>0</v>
      </c>
      <c r="F1757" s="619">
        <v>0</v>
      </c>
      <c r="G1757" s="612">
        <v>18</v>
      </c>
      <c r="H1757" s="612">
        <v>18</v>
      </c>
      <c r="I1757" s="612">
        <f t="shared" si="267"/>
        <v>18</v>
      </c>
      <c r="J1757" s="612">
        <f t="shared" si="268"/>
        <v>18</v>
      </c>
    </row>
    <row r="1758" spans="2:10">
      <c r="B1758" s="332"/>
      <c r="C1758" s="382" t="s">
        <v>3162</v>
      </c>
      <c r="D1758" s="383" t="s">
        <v>3163</v>
      </c>
      <c r="E1758" s="619">
        <v>0</v>
      </c>
      <c r="F1758" s="619">
        <v>0</v>
      </c>
      <c r="G1758" s="612">
        <v>499</v>
      </c>
      <c r="H1758" s="612">
        <v>499</v>
      </c>
      <c r="I1758" s="612">
        <f t="shared" si="267"/>
        <v>499</v>
      </c>
      <c r="J1758" s="612">
        <f t="shared" si="268"/>
        <v>499</v>
      </c>
    </row>
    <row r="1759" spans="2:10">
      <c r="B1759" s="332"/>
      <c r="C1759" s="382" t="s">
        <v>3164</v>
      </c>
      <c r="D1759" s="383" t="s">
        <v>3165</v>
      </c>
      <c r="E1759" s="619">
        <v>0</v>
      </c>
      <c r="F1759" s="619">
        <v>0</v>
      </c>
      <c r="G1759" s="612">
        <v>1957</v>
      </c>
      <c r="H1759" s="612">
        <v>1957</v>
      </c>
      <c r="I1759" s="612">
        <f t="shared" si="267"/>
        <v>1957</v>
      </c>
      <c r="J1759" s="612">
        <f t="shared" si="268"/>
        <v>1957</v>
      </c>
    </row>
    <row r="1760" spans="2:10">
      <c r="B1760" s="332"/>
      <c r="C1760" s="388" t="s">
        <v>3166</v>
      </c>
      <c r="D1760" s="385" t="s">
        <v>3167</v>
      </c>
      <c r="E1760" s="619">
        <v>0</v>
      </c>
      <c r="F1760" s="619">
        <v>0</v>
      </c>
      <c r="G1760" s="612">
        <v>1073</v>
      </c>
      <c r="H1760" s="612">
        <v>1073</v>
      </c>
      <c r="I1760" s="612">
        <f t="shared" si="267"/>
        <v>1073</v>
      </c>
      <c r="J1760" s="612">
        <f t="shared" si="268"/>
        <v>1073</v>
      </c>
    </row>
    <row r="1761" spans="2:10">
      <c r="B1761" s="332"/>
      <c r="C1761" s="382" t="s">
        <v>3168</v>
      </c>
      <c r="D1761" s="383" t="s">
        <v>3169</v>
      </c>
      <c r="E1761" s="619">
        <v>0</v>
      </c>
      <c r="F1761" s="619">
        <v>0</v>
      </c>
      <c r="G1761" s="612">
        <v>5717</v>
      </c>
      <c r="H1761" s="612">
        <v>5717</v>
      </c>
      <c r="I1761" s="612">
        <f t="shared" si="267"/>
        <v>5717</v>
      </c>
      <c r="J1761" s="612">
        <f t="shared" si="268"/>
        <v>5717</v>
      </c>
    </row>
    <row r="1762" spans="2:10">
      <c r="B1762" s="332"/>
      <c r="C1762" s="388" t="s">
        <v>3170</v>
      </c>
      <c r="D1762" s="385" t="s">
        <v>3171</v>
      </c>
      <c r="E1762" s="619">
        <v>0</v>
      </c>
      <c r="F1762" s="619">
        <v>0</v>
      </c>
      <c r="G1762" s="612">
        <v>21</v>
      </c>
      <c r="H1762" s="612">
        <v>21</v>
      </c>
      <c r="I1762" s="612">
        <f t="shared" si="267"/>
        <v>21</v>
      </c>
      <c r="J1762" s="612">
        <f t="shared" si="268"/>
        <v>21</v>
      </c>
    </row>
    <row r="1763" spans="2:10">
      <c r="B1763" s="332"/>
      <c r="C1763" s="388" t="s">
        <v>3172</v>
      </c>
      <c r="D1763" s="385" t="s">
        <v>3173</v>
      </c>
      <c r="E1763" s="619">
        <v>0</v>
      </c>
      <c r="F1763" s="619">
        <v>0</v>
      </c>
      <c r="G1763" s="612">
        <v>4</v>
      </c>
      <c r="H1763" s="612">
        <v>4</v>
      </c>
      <c r="I1763" s="612">
        <f t="shared" si="267"/>
        <v>4</v>
      </c>
      <c r="J1763" s="612">
        <f t="shared" si="268"/>
        <v>4</v>
      </c>
    </row>
    <row r="1764" spans="2:10">
      <c r="B1764" s="332"/>
      <c r="C1764" s="382" t="s">
        <v>3176</v>
      </c>
      <c r="D1764" s="383" t="s">
        <v>3177</v>
      </c>
      <c r="E1764" s="619">
        <v>0</v>
      </c>
      <c r="F1764" s="619">
        <v>0</v>
      </c>
      <c r="G1764" s="612">
        <v>26</v>
      </c>
      <c r="H1764" s="612">
        <v>26</v>
      </c>
      <c r="I1764" s="612">
        <f t="shared" si="267"/>
        <v>26</v>
      </c>
      <c r="J1764" s="612">
        <f t="shared" si="268"/>
        <v>26</v>
      </c>
    </row>
    <row r="1765" spans="2:10">
      <c r="B1765" s="332"/>
      <c r="C1765" s="388" t="s">
        <v>3493</v>
      </c>
      <c r="D1765" s="385" t="s">
        <v>3494</v>
      </c>
      <c r="E1765" s="619">
        <v>0</v>
      </c>
      <c r="F1765" s="619">
        <v>0</v>
      </c>
      <c r="G1765" s="612">
        <v>21</v>
      </c>
      <c r="H1765" s="612">
        <v>21</v>
      </c>
      <c r="I1765" s="612">
        <f t="shared" si="267"/>
        <v>21</v>
      </c>
      <c r="J1765" s="612">
        <f t="shared" si="268"/>
        <v>21</v>
      </c>
    </row>
    <row r="1766" spans="2:10">
      <c r="B1766" s="332"/>
      <c r="C1766" s="382" t="s">
        <v>3178</v>
      </c>
      <c r="D1766" s="383" t="s">
        <v>3179</v>
      </c>
      <c r="E1766" s="619">
        <v>0</v>
      </c>
      <c r="F1766" s="619">
        <v>0</v>
      </c>
      <c r="G1766" s="612">
        <v>2165</v>
      </c>
      <c r="H1766" s="612">
        <v>2165</v>
      </c>
      <c r="I1766" s="612">
        <f t="shared" si="267"/>
        <v>2165</v>
      </c>
      <c r="J1766" s="612">
        <f t="shared" si="268"/>
        <v>2165</v>
      </c>
    </row>
    <row r="1767" spans="2:10">
      <c r="B1767" s="332"/>
      <c r="C1767" s="388" t="s">
        <v>3180</v>
      </c>
      <c r="D1767" s="385" t="s">
        <v>3181</v>
      </c>
      <c r="E1767" s="619">
        <v>0</v>
      </c>
      <c r="F1767" s="619">
        <v>0</v>
      </c>
      <c r="G1767" s="612">
        <v>15</v>
      </c>
      <c r="H1767" s="612">
        <v>15</v>
      </c>
      <c r="I1767" s="612">
        <f t="shared" si="267"/>
        <v>15</v>
      </c>
      <c r="J1767" s="612">
        <f t="shared" si="268"/>
        <v>15</v>
      </c>
    </row>
    <row r="1768" spans="2:10">
      <c r="B1768" s="332"/>
      <c r="C1768" s="382" t="s">
        <v>3182</v>
      </c>
      <c r="D1768" s="383" t="s">
        <v>3183</v>
      </c>
      <c r="E1768" s="619">
        <v>2</v>
      </c>
      <c r="F1768" s="619">
        <v>2</v>
      </c>
      <c r="G1768" s="612">
        <v>0</v>
      </c>
      <c r="H1768" s="612">
        <v>0</v>
      </c>
      <c r="I1768" s="612">
        <f t="shared" si="267"/>
        <v>2</v>
      </c>
      <c r="J1768" s="612">
        <f t="shared" si="268"/>
        <v>2</v>
      </c>
    </row>
    <row r="1769" spans="2:10">
      <c r="B1769" s="332"/>
      <c r="C1769" s="382" t="s">
        <v>3228</v>
      </c>
      <c r="D1769" s="383" t="s">
        <v>3229</v>
      </c>
      <c r="E1769" s="619">
        <v>21</v>
      </c>
      <c r="F1769" s="619">
        <v>21</v>
      </c>
      <c r="G1769" s="612">
        <v>0</v>
      </c>
      <c r="H1769" s="612">
        <v>0</v>
      </c>
      <c r="I1769" s="612">
        <f t="shared" si="267"/>
        <v>21</v>
      </c>
      <c r="J1769" s="612">
        <f t="shared" si="268"/>
        <v>21</v>
      </c>
    </row>
    <row r="1770" spans="2:10">
      <c r="B1770" s="332"/>
      <c r="C1770" s="388" t="s">
        <v>3184</v>
      </c>
      <c r="D1770" s="385" t="s">
        <v>3185</v>
      </c>
      <c r="E1770" s="619">
        <v>0</v>
      </c>
      <c r="F1770" s="619">
        <v>0</v>
      </c>
      <c r="G1770" s="612">
        <v>315</v>
      </c>
      <c r="H1770" s="612">
        <v>315</v>
      </c>
      <c r="I1770" s="612">
        <f t="shared" si="267"/>
        <v>315</v>
      </c>
      <c r="J1770" s="612">
        <f t="shared" si="268"/>
        <v>315</v>
      </c>
    </row>
    <row r="1771" spans="2:10">
      <c r="B1771" s="332"/>
      <c r="C1771" s="382" t="s">
        <v>3190</v>
      </c>
      <c r="D1771" s="383" t="s">
        <v>3191</v>
      </c>
      <c r="E1771" s="619">
        <v>21</v>
      </c>
      <c r="F1771" s="619">
        <v>21</v>
      </c>
      <c r="G1771" s="612">
        <v>0</v>
      </c>
      <c r="H1771" s="612">
        <v>0</v>
      </c>
      <c r="I1771" s="612">
        <f t="shared" si="267"/>
        <v>21</v>
      </c>
      <c r="J1771" s="612">
        <f t="shared" si="268"/>
        <v>21</v>
      </c>
    </row>
    <row r="1772" spans="2:10">
      <c r="B1772" s="332"/>
      <c r="C1772" s="388" t="s">
        <v>3497</v>
      </c>
      <c r="D1772" s="385" t="s">
        <v>3498</v>
      </c>
      <c r="E1772" s="619">
        <v>0</v>
      </c>
      <c r="F1772" s="619">
        <v>0</v>
      </c>
      <c r="G1772" s="612">
        <v>566</v>
      </c>
      <c r="H1772" s="612">
        <v>566</v>
      </c>
      <c r="I1772" s="612">
        <f t="shared" ref="I1772:I1824" si="269">SUM(E1772,G1772)</f>
        <v>566</v>
      </c>
      <c r="J1772" s="612">
        <f t="shared" ref="J1772:J1824" si="270">SUM(F1772,H1772)</f>
        <v>566</v>
      </c>
    </row>
    <row r="1773" spans="2:10">
      <c r="B1773" s="332"/>
      <c r="C1773" s="388" t="s">
        <v>3226</v>
      </c>
      <c r="D1773" s="385" t="s">
        <v>3227</v>
      </c>
      <c r="E1773" s="619">
        <v>0</v>
      </c>
      <c r="F1773" s="619">
        <v>0</v>
      </c>
      <c r="G1773" s="612">
        <v>8</v>
      </c>
      <c r="H1773" s="612">
        <v>8</v>
      </c>
      <c r="I1773" s="612">
        <f t="shared" si="269"/>
        <v>8</v>
      </c>
      <c r="J1773" s="612">
        <f t="shared" si="270"/>
        <v>8</v>
      </c>
    </row>
    <row r="1774" spans="2:10">
      <c r="B1774" s="332"/>
      <c r="C1774" s="388" t="s">
        <v>3956</v>
      </c>
      <c r="D1774" s="385" t="s">
        <v>3957</v>
      </c>
      <c r="E1774" s="619">
        <v>0</v>
      </c>
      <c r="F1774" s="619">
        <v>0</v>
      </c>
      <c r="G1774" s="612">
        <v>3</v>
      </c>
      <c r="H1774" s="612">
        <v>3</v>
      </c>
      <c r="I1774" s="612">
        <f t="shared" si="269"/>
        <v>3</v>
      </c>
      <c r="J1774" s="612">
        <f t="shared" si="270"/>
        <v>3</v>
      </c>
    </row>
    <row r="1775" spans="2:10">
      <c r="B1775" s="332"/>
      <c r="C1775" s="388" t="s">
        <v>3789</v>
      </c>
      <c r="D1775" s="385" t="s">
        <v>3790</v>
      </c>
      <c r="E1775" s="619">
        <v>0</v>
      </c>
      <c r="F1775" s="619">
        <v>0</v>
      </c>
      <c r="G1775" s="612">
        <v>2</v>
      </c>
      <c r="H1775" s="612">
        <v>2</v>
      </c>
      <c r="I1775" s="612">
        <f t="shared" si="269"/>
        <v>2</v>
      </c>
      <c r="J1775" s="612">
        <f t="shared" si="270"/>
        <v>2</v>
      </c>
    </row>
    <row r="1776" spans="2:10">
      <c r="B1776" s="332"/>
      <c r="C1776" s="388" t="s">
        <v>3958</v>
      </c>
      <c r="D1776" s="385" t="s">
        <v>3959</v>
      </c>
      <c r="E1776" s="619">
        <v>0</v>
      </c>
      <c r="F1776" s="619">
        <v>0</v>
      </c>
      <c r="G1776" s="612">
        <v>2</v>
      </c>
      <c r="H1776" s="612">
        <v>2</v>
      </c>
      <c r="I1776" s="612">
        <f t="shared" si="269"/>
        <v>2</v>
      </c>
      <c r="J1776" s="612">
        <f t="shared" si="270"/>
        <v>2</v>
      </c>
    </row>
    <row r="1777" spans="1:10">
      <c r="B1777" s="332"/>
      <c r="C1777" s="388" t="s">
        <v>3960</v>
      </c>
      <c r="D1777" s="385" t="s">
        <v>3961</v>
      </c>
      <c r="E1777" s="619">
        <v>0</v>
      </c>
      <c r="F1777" s="619">
        <v>0</v>
      </c>
      <c r="G1777" s="612">
        <v>1</v>
      </c>
      <c r="H1777" s="612">
        <v>1</v>
      </c>
      <c r="I1777" s="612">
        <f t="shared" si="269"/>
        <v>1</v>
      </c>
      <c r="J1777" s="612">
        <f t="shared" si="270"/>
        <v>1</v>
      </c>
    </row>
    <row r="1778" spans="1:10">
      <c r="B1778" s="332"/>
      <c r="C1778" s="388" t="s">
        <v>3962</v>
      </c>
      <c r="D1778" s="385" t="s">
        <v>3963</v>
      </c>
      <c r="E1778" s="619">
        <v>1</v>
      </c>
      <c r="F1778" s="619">
        <v>1</v>
      </c>
      <c r="G1778" s="612">
        <v>0</v>
      </c>
      <c r="H1778" s="612">
        <v>0</v>
      </c>
      <c r="I1778" s="612">
        <f t="shared" si="269"/>
        <v>1</v>
      </c>
      <c r="J1778" s="612">
        <f t="shared" si="270"/>
        <v>1</v>
      </c>
    </row>
    <row r="1779" spans="1:10" ht="13.8">
      <c r="C1779" s="333"/>
      <c r="D1779" s="99"/>
      <c r="E1779" s="619"/>
      <c r="F1779" s="619"/>
      <c r="G1779" s="612"/>
      <c r="H1779" s="612"/>
      <c r="I1779" s="612"/>
      <c r="J1779" s="612"/>
    </row>
    <row r="1780" spans="1:10" ht="13.8">
      <c r="A1780" s="392" t="s">
        <v>1891</v>
      </c>
      <c r="C1780" s="333"/>
      <c r="D1780" s="99"/>
      <c r="E1780" s="619"/>
      <c r="F1780" s="619"/>
      <c r="G1780" s="612"/>
      <c r="H1780" s="612"/>
      <c r="I1780" s="612"/>
      <c r="J1780" s="612"/>
    </row>
    <row r="1781" spans="1:10">
      <c r="B1781" s="332"/>
      <c r="C1781" s="965" t="s">
        <v>2966</v>
      </c>
      <c r="D1781" s="427" t="s">
        <v>2967</v>
      </c>
      <c r="E1781" s="619">
        <v>0</v>
      </c>
      <c r="F1781" s="619">
        <v>0</v>
      </c>
      <c r="G1781" s="612">
        <v>2</v>
      </c>
      <c r="H1781" s="612">
        <v>2</v>
      </c>
      <c r="I1781" s="612">
        <f t="shared" si="269"/>
        <v>2</v>
      </c>
      <c r="J1781" s="612">
        <f t="shared" si="270"/>
        <v>2</v>
      </c>
    </row>
    <row r="1782" spans="1:10">
      <c r="B1782" s="332"/>
      <c r="C1782" s="965" t="s">
        <v>3082</v>
      </c>
      <c r="D1782" s="427" t="s">
        <v>3083</v>
      </c>
      <c r="E1782" s="619">
        <v>0</v>
      </c>
      <c r="F1782" s="619">
        <v>0</v>
      </c>
      <c r="G1782" s="612">
        <v>12</v>
      </c>
      <c r="H1782" s="612">
        <v>12</v>
      </c>
      <c r="I1782" s="612">
        <f t="shared" si="269"/>
        <v>12</v>
      </c>
      <c r="J1782" s="612">
        <f t="shared" si="270"/>
        <v>12</v>
      </c>
    </row>
    <row r="1783" spans="1:10">
      <c r="B1783" s="332"/>
      <c r="C1783" s="965" t="s">
        <v>3085</v>
      </c>
      <c r="D1783" s="427" t="s">
        <v>3086</v>
      </c>
      <c r="E1783" s="619">
        <v>0</v>
      </c>
      <c r="F1783" s="619">
        <v>0</v>
      </c>
      <c r="G1783" s="612">
        <v>329</v>
      </c>
      <c r="H1783" s="612">
        <v>329</v>
      </c>
      <c r="I1783" s="612">
        <f t="shared" si="269"/>
        <v>329</v>
      </c>
      <c r="J1783" s="612">
        <f t="shared" si="270"/>
        <v>329</v>
      </c>
    </row>
    <row r="1784" spans="1:10">
      <c r="B1784" s="332"/>
      <c r="C1784" s="428" t="s">
        <v>3094</v>
      </c>
      <c r="D1784" s="429" t="s">
        <v>3095</v>
      </c>
      <c r="E1784" s="619">
        <v>21</v>
      </c>
      <c r="F1784" s="619">
        <v>21</v>
      </c>
      <c r="G1784" s="612">
        <v>1656</v>
      </c>
      <c r="H1784" s="612">
        <v>1656</v>
      </c>
      <c r="I1784" s="612">
        <f t="shared" si="269"/>
        <v>1677</v>
      </c>
      <c r="J1784" s="612">
        <f t="shared" si="270"/>
        <v>1677</v>
      </c>
    </row>
    <row r="1785" spans="1:10">
      <c r="B1785" s="332"/>
      <c r="C1785" s="428" t="s">
        <v>3096</v>
      </c>
      <c r="D1785" s="429" t="s">
        <v>3097</v>
      </c>
      <c r="E1785" s="619">
        <v>0</v>
      </c>
      <c r="F1785" s="619">
        <v>0</v>
      </c>
      <c r="G1785" s="612">
        <v>3</v>
      </c>
      <c r="H1785" s="612">
        <v>3</v>
      </c>
      <c r="I1785" s="612">
        <f t="shared" si="269"/>
        <v>3</v>
      </c>
      <c r="J1785" s="612">
        <f t="shared" si="270"/>
        <v>3</v>
      </c>
    </row>
    <row r="1786" spans="1:10">
      <c r="B1786" s="332"/>
      <c r="C1786" s="428" t="s">
        <v>3099</v>
      </c>
      <c r="D1786" s="429" t="s">
        <v>3100</v>
      </c>
      <c r="E1786" s="619">
        <v>83</v>
      </c>
      <c r="F1786" s="619">
        <v>83</v>
      </c>
      <c r="G1786" s="612">
        <v>677</v>
      </c>
      <c r="H1786" s="612">
        <v>677</v>
      </c>
      <c r="I1786" s="612">
        <f t="shared" si="269"/>
        <v>760</v>
      </c>
      <c r="J1786" s="612">
        <f t="shared" si="270"/>
        <v>760</v>
      </c>
    </row>
    <row r="1787" spans="1:10">
      <c r="B1787" s="332"/>
      <c r="C1787" s="965" t="s">
        <v>2451</v>
      </c>
      <c r="D1787" s="427" t="s">
        <v>2452</v>
      </c>
      <c r="E1787" s="619">
        <v>0</v>
      </c>
      <c r="F1787" s="619">
        <v>0</v>
      </c>
      <c r="G1787" s="612">
        <v>1</v>
      </c>
      <c r="H1787" s="612">
        <v>1</v>
      </c>
      <c r="I1787" s="612">
        <f t="shared" si="269"/>
        <v>1</v>
      </c>
      <c r="J1787" s="612">
        <f t="shared" si="270"/>
        <v>1</v>
      </c>
    </row>
    <row r="1788" spans="1:10">
      <c r="B1788" s="332"/>
      <c r="C1788" s="428" t="s">
        <v>3206</v>
      </c>
      <c r="D1788" s="429" t="s">
        <v>3207</v>
      </c>
      <c r="E1788" s="619">
        <v>142</v>
      </c>
      <c r="F1788" s="619">
        <v>142</v>
      </c>
      <c r="G1788" s="612">
        <v>0</v>
      </c>
      <c r="H1788" s="612">
        <v>0</v>
      </c>
      <c r="I1788" s="612">
        <f t="shared" si="269"/>
        <v>142</v>
      </c>
      <c r="J1788" s="612">
        <f t="shared" si="270"/>
        <v>142</v>
      </c>
    </row>
    <row r="1789" spans="1:10">
      <c r="B1789" s="332"/>
      <c r="C1789" s="428" t="s">
        <v>3101</v>
      </c>
      <c r="D1789" s="429" t="s">
        <v>3102</v>
      </c>
      <c r="E1789" s="619">
        <v>8</v>
      </c>
      <c r="F1789" s="619">
        <v>8</v>
      </c>
      <c r="G1789" s="612">
        <v>759</v>
      </c>
      <c r="H1789" s="612">
        <v>759</v>
      </c>
      <c r="I1789" s="612">
        <f t="shared" si="269"/>
        <v>767</v>
      </c>
      <c r="J1789" s="612">
        <f t="shared" si="270"/>
        <v>767</v>
      </c>
    </row>
    <row r="1790" spans="1:10">
      <c r="B1790" s="332"/>
      <c r="C1790" s="428" t="s">
        <v>3103</v>
      </c>
      <c r="D1790" s="429" t="s">
        <v>3383</v>
      </c>
      <c r="E1790" s="619">
        <v>1631</v>
      </c>
      <c r="F1790" s="619">
        <v>1631</v>
      </c>
      <c r="G1790" s="612">
        <v>1</v>
      </c>
      <c r="H1790" s="612">
        <v>1</v>
      </c>
      <c r="I1790" s="612">
        <f t="shared" si="269"/>
        <v>1632</v>
      </c>
      <c r="J1790" s="612">
        <f t="shared" si="270"/>
        <v>1632</v>
      </c>
    </row>
    <row r="1791" spans="1:10">
      <c r="B1791" s="332"/>
      <c r="C1791" s="428" t="s">
        <v>3966</v>
      </c>
      <c r="D1791" s="429" t="s">
        <v>3967</v>
      </c>
      <c r="E1791" s="619">
        <v>59</v>
      </c>
      <c r="F1791" s="619">
        <v>59</v>
      </c>
      <c r="G1791" s="612">
        <v>3</v>
      </c>
      <c r="H1791" s="612">
        <v>3</v>
      </c>
      <c r="I1791" s="612">
        <f t="shared" si="269"/>
        <v>62</v>
      </c>
      <c r="J1791" s="612">
        <f t="shared" si="270"/>
        <v>62</v>
      </c>
    </row>
    <row r="1792" spans="1:10">
      <c r="B1792" s="332"/>
      <c r="C1792" s="428" t="s">
        <v>3968</v>
      </c>
      <c r="D1792" s="429" t="s">
        <v>3969</v>
      </c>
      <c r="E1792" s="619">
        <v>822</v>
      </c>
      <c r="F1792" s="619">
        <v>822</v>
      </c>
      <c r="G1792" s="612">
        <v>18</v>
      </c>
      <c r="H1792" s="612">
        <v>18</v>
      </c>
      <c r="I1792" s="612">
        <f t="shared" si="269"/>
        <v>840</v>
      </c>
      <c r="J1792" s="612">
        <f t="shared" si="270"/>
        <v>840</v>
      </c>
    </row>
    <row r="1793" spans="2:10">
      <c r="B1793" s="332"/>
      <c r="C1793" s="428" t="s">
        <v>3970</v>
      </c>
      <c r="D1793" s="429" t="s">
        <v>3971</v>
      </c>
      <c r="E1793" s="619">
        <v>199</v>
      </c>
      <c r="F1793" s="619">
        <v>199</v>
      </c>
      <c r="G1793" s="612">
        <v>7</v>
      </c>
      <c r="H1793" s="612">
        <v>7</v>
      </c>
      <c r="I1793" s="612">
        <f t="shared" si="269"/>
        <v>206</v>
      </c>
      <c r="J1793" s="612">
        <f t="shared" si="270"/>
        <v>206</v>
      </c>
    </row>
    <row r="1794" spans="2:10">
      <c r="B1794" s="332"/>
      <c r="C1794" s="965" t="s">
        <v>3972</v>
      </c>
      <c r="D1794" s="427" t="s">
        <v>3973</v>
      </c>
      <c r="E1794" s="619">
        <v>38</v>
      </c>
      <c r="F1794" s="619">
        <v>38</v>
      </c>
      <c r="G1794" s="612">
        <v>187</v>
      </c>
      <c r="H1794" s="612">
        <v>187</v>
      </c>
      <c r="I1794" s="612">
        <f t="shared" si="269"/>
        <v>225</v>
      </c>
      <c r="J1794" s="612">
        <f t="shared" si="270"/>
        <v>225</v>
      </c>
    </row>
    <row r="1795" spans="2:10">
      <c r="B1795" s="332"/>
      <c r="C1795" s="965" t="s">
        <v>3974</v>
      </c>
      <c r="D1795" s="427" t="s">
        <v>3975</v>
      </c>
      <c r="E1795" s="619">
        <v>0</v>
      </c>
      <c r="F1795" s="619">
        <v>0</v>
      </c>
      <c r="G1795" s="612">
        <v>2</v>
      </c>
      <c r="H1795" s="612">
        <v>2</v>
      </c>
      <c r="I1795" s="612">
        <f t="shared" si="269"/>
        <v>2</v>
      </c>
      <c r="J1795" s="612">
        <f t="shared" si="270"/>
        <v>2</v>
      </c>
    </row>
    <row r="1796" spans="2:10">
      <c r="B1796" s="332"/>
      <c r="C1796" s="965" t="s">
        <v>3120</v>
      </c>
      <c r="D1796" s="427" t="s">
        <v>3121</v>
      </c>
      <c r="E1796" s="619">
        <v>1</v>
      </c>
      <c r="F1796" s="619">
        <v>1</v>
      </c>
      <c r="G1796" s="612">
        <v>952</v>
      </c>
      <c r="H1796" s="612">
        <v>952</v>
      </c>
      <c r="I1796" s="612">
        <f t="shared" si="269"/>
        <v>953</v>
      </c>
      <c r="J1796" s="612">
        <f t="shared" si="270"/>
        <v>953</v>
      </c>
    </row>
    <row r="1797" spans="2:10">
      <c r="B1797" s="332"/>
      <c r="C1797" s="965" t="s">
        <v>3827</v>
      </c>
      <c r="D1797" s="427" t="s">
        <v>3828</v>
      </c>
      <c r="E1797" s="619">
        <v>0</v>
      </c>
      <c r="F1797" s="619">
        <v>0</v>
      </c>
      <c r="G1797" s="612">
        <v>2</v>
      </c>
      <c r="H1797" s="612">
        <v>2</v>
      </c>
      <c r="I1797" s="612">
        <f t="shared" si="269"/>
        <v>2</v>
      </c>
      <c r="J1797" s="612">
        <f t="shared" si="270"/>
        <v>2</v>
      </c>
    </row>
    <row r="1798" spans="2:10">
      <c r="B1798" s="332"/>
      <c r="C1798" s="965" t="s">
        <v>3208</v>
      </c>
      <c r="D1798" s="427" t="s">
        <v>3209</v>
      </c>
      <c r="E1798" s="619">
        <v>0</v>
      </c>
      <c r="F1798" s="619">
        <v>0</v>
      </c>
      <c r="G1798" s="612">
        <v>1</v>
      </c>
      <c r="H1798" s="612">
        <v>1</v>
      </c>
      <c r="I1798" s="612">
        <f t="shared" si="269"/>
        <v>1</v>
      </c>
      <c r="J1798" s="612">
        <f t="shared" si="270"/>
        <v>1</v>
      </c>
    </row>
    <row r="1799" spans="2:10">
      <c r="B1799" s="332"/>
      <c r="C1799" s="965" t="s">
        <v>3327</v>
      </c>
      <c r="D1799" s="427" t="s">
        <v>3328</v>
      </c>
      <c r="E1799" s="619">
        <v>0</v>
      </c>
      <c r="F1799" s="619">
        <v>0</v>
      </c>
      <c r="G1799" s="612">
        <v>4</v>
      </c>
      <c r="H1799" s="612">
        <v>4</v>
      </c>
      <c r="I1799" s="612">
        <f t="shared" si="269"/>
        <v>4</v>
      </c>
      <c r="J1799" s="612">
        <f t="shared" si="270"/>
        <v>4</v>
      </c>
    </row>
    <row r="1800" spans="2:10">
      <c r="B1800" s="332"/>
      <c r="C1800" s="965" t="s">
        <v>3128</v>
      </c>
      <c r="D1800" s="427" t="s">
        <v>3129</v>
      </c>
      <c r="E1800" s="619">
        <v>0</v>
      </c>
      <c r="F1800" s="619">
        <v>0</v>
      </c>
      <c r="G1800" s="612">
        <v>17</v>
      </c>
      <c r="H1800" s="612">
        <v>17</v>
      </c>
      <c r="I1800" s="612">
        <f t="shared" si="269"/>
        <v>17</v>
      </c>
      <c r="J1800" s="612">
        <f t="shared" si="270"/>
        <v>17</v>
      </c>
    </row>
    <row r="1801" spans="2:10">
      <c r="B1801" s="332"/>
      <c r="C1801" s="965" t="s">
        <v>3329</v>
      </c>
      <c r="D1801" s="427" t="s">
        <v>3330</v>
      </c>
      <c r="E1801" s="619">
        <v>0</v>
      </c>
      <c r="F1801" s="619">
        <v>0</v>
      </c>
      <c r="G1801" s="612">
        <v>111</v>
      </c>
      <c r="H1801" s="612">
        <v>111</v>
      </c>
      <c r="I1801" s="612">
        <f t="shared" si="269"/>
        <v>111</v>
      </c>
      <c r="J1801" s="612">
        <f t="shared" si="270"/>
        <v>111</v>
      </c>
    </row>
    <row r="1802" spans="2:10">
      <c r="B1802" s="332"/>
      <c r="C1802" s="428" t="s">
        <v>3331</v>
      </c>
      <c r="D1802" s="429" t="s">
        <v>3332</v>
      </c>
      <c r="E1802" s="619">
        <v>0</v>
      </c>
      <c r="F1802" s="619">
        <v>0</v>
      </c>
      <c r="G1802" s="612">
        <v>116</v>
      </c>
      <c r="H1802" s="612">
        <v>116</v>
      </c>
      <c r="I1802" s="612">
        <f t="shared" si="269"/>
        <v>116</v>
      </c>
      <c r="J1802" s="612">
        <f t="shared" si="270"/>
        <v>116</v>
      </c>
    </row>
    <row r="1803" spans="2:10">
      <c r="B1803" s="332"/>
      <c r="C1803" s="965" t="s">
        <v>3210</v>
      </c>
      <c r="D1803" s="427" t="s">
        <v>3211</v>
      </c>
      <c r="E1803" s="619">
        <v>0</v>
      </c>
      <c r="F1803" s="619">
        <v>0</v>
      </c>
      <c r="G1803" s="612">
        <v>73</v>
      </c>
      <c r="H1803" s="612">
        <v>73</v>
      </c>
      <c r="I1803" s="612">
        <f t="shared" si="269"/>
        <v>73</v>
      </c>
      <c r="J1803" s="612">
        <f t="shared" si="270"/>
        <v>73</v>
      </c>
    </row>
    <row r="1804" spans="2:10">
      <c r="B1804" s="332"/>
      <c r="C1804" s="428" t="s">
        <v>3835</v>
      </c>
      <c r="D1804" s="429" t="s">
        <v>3836</v>
      </c>
      <c r="E1804" s="619">
        <v>0</v>
      </c>
      <c r="F1804" s="619">
        <v>0</v>
      </c>
      <c r="G1804" s="612">
        <v>1430</v>
      </c>
      <c r="H1804" s="612">
        <v>1430</v>
      </c>
      <c r="I1804" s="612">
        <f t="shared" si="269"/>
        <v>1430</v>
      </c>
      <c r="J1804" s="612">
        <f t="shared" si="270"/>
        <v>1430</v>
      </c>
    </row>
    <row r="1805" spans="2:10">
      <c r="B1805" s="332"/>
      <c r="C1805" s="965" t="s">
        <v>3837</v>
      </c>
      <c r="D1805" s="427" t="s">
        <v>3838</v>
      </c>
      <c r="E1805" s="619">
        <v>0</v>
      </c>
      <c r="F1805" s="619">
        <v>0</v>
      </c>
      <c r="G1805" s="612">
        <v>61</v>
      </c>
      <c r="H1805" s="612">
        <v>61</v>
      </c>
      <c r="I1805" s="612">
        <f t="shared" si="269"/>
        <v>61</v>
      </c>
      <c r="J1805" s="612">
        <f t="shared" si="270"/>
        <v>61</v>
      </c>
    </row>
    <row r="1806" spans="2:10">
      <c r="B1806" s="332"/>
      <c r="C1806" s="965" t="s">
        <v>3333</v>
      </c>
      <c r="D1806" s="427" t="s">
        <v>3334</v>
      </c>
      <c r="E1806" s="619">
        <v>0</v>
      </c>
      <c r="F1806" s="619">
        <v>0</v>
      </c>
      <c r="G1806" s="612">
        <v>484</v>
      </c>
      <c r="H1806" s="612">
        <v>484</v>
      </c>
      <c r="I1806" s="612">
        <f t="shared" si="269"/>
        <v>484</v>
      </c>
      <c r="J1806" s="612">
        <f t="shared" si="270"/>
        <v>484</v>
      </c>
    </row>
    <row r="1807" spans="2:10">
      <c r="B1807" s="332"/>
      <c r="C1807" s="965" t="s">
        <v>3839</v>
      </c>
      <c r="D1807" s="427" t="s">
        <v>3840</v>
      </c>
      <c r="E1807" s="619">
        <v>0</v>
      </c>
      <c r="F1807" s="619">
        <v>0</v>
      </c>
      <c r="G1807" s="612">
        <v>2</v>
      </c>
      <c r="H1807" s="612">
        <v>2</v>
      </c>
      <c r="I1807" s="612">
        <f t="shared" si="269"/>
        <v>2</v>
      </c>
      <c r="J1807" s="612">
        <f t="shared" si="270"/>
        <v>2</v>
      </c>
    </row>
    <row r="1808" spans="2:10">
      <c r="B1808" s="332"/>
      <c r="C1808" s="965" t="s">
        <v>3841</v>
      </c>
      <c r="D1808" s="427" t="s">
        <v>3842</v>
      </c>
      <c r="E1808" s="619">
        <v>0</v>
      </c>
      <c r="F1808" s="619">
        <v>0</v>
      </c>
      <c r="G1808" s="612">
        <v>1989</v>
      </c>
      <c r="H1808" s="612">
        <v>1989</v>
      </c>
      <c r="I1808" s="612">
        <f t="shared" si="269"/>
        <v>1989</v>
      </c>
      <c r="J1808" s="612">
        <f t="shared" si="270"/>
        <v>1989</v>
      </c>
    </row>
    <row r="1809" spans="2:10">
      <c r="B1809" s="332"/>
      <c r="C1809" s="965" t="s">
        <v>3216</v>
      </c>
      <c r="D1809" s="427" t="s">
        <v>3976</v>
      </c>
      <c r="E1809" s="619">
        <v>0</v>
      </c>
      <c r="F1809" s="619">
        <v>0</v>
      </c>
      <c r="G1809" s="612">
        <v>319</v>
      </c>
      <c r="H1809" s="612">
        <v>319</v>
      </c>
      <c r="I1809" s="612">
        <f t="shared" si="269"/>
        <v>319</v>
      </c>
      <c r="J1809" s="612">
        <f t="shared" si="270"/>
        <v>319</v>
      </c>
    </row>
    <row r="1810" spans="2:10">
      <c r="B1810" s="332"/>
      <c r="C1810" s="965" t="s">
        <v>3643</v>
      </c>
      <c r="D1810" s="427" t="s">
        <v>3644</v>
      </c>
      <c r="E1810" s="619">
        <v>0</v>
      </c>
      <c r="F1810" s="619">
        <v>0</v>
      </c>
      <c r="G1810" s="612">
        <v>224</v>
      </c>
      <c r="H1810" s="612">
        <v>224</v>
      </c>
      <c r="I1810" s="612">
        <f t="shared" si="269"/>
        <v>224</v>
      </c>
      <c r="J1810" s="612">
        <f t="shared" si="270"/>
        <v>224</v>
      </c>
    </row>
    <row r="1811" spans="2:10">
      <c r="B1811" s="332"/>
      <c r="C1811" s="965" t="s">
        <v>3219</v>
      </c>
      <c r="D1811" s="427" t="s">
        <v>3220</v>
      </c>
      <c r="E1811" s="619">
        <v>0</v>
      </c>
      <c r="F1811" s="619">
        <v>0</v>
      </c>
      <c r="G1811" s="612">
        <v>5</v>
      </c>
      <c r="H1811" s="612">
        <v>5</v>
      </c>
      <c r="I1811" s="612">
        <f t="shared" si="269"/>
        <v>5</v>
      </c>
      <c r="J1811" s="612">
        <f t="shared" si="270"/>
        <v>5</v>
      </c>
    </row>
    <row r="1812" spans="2:10">
      <c r="B1812" s="332"/>
      <c r="C1812" s="428" t="s">
        <v>3151</v>
      </c>
      <c r="D1812" s="429" t="s">
        <v>3221</v>
      </c>
      <c r="E1812" s="619">
        <v>3</v>
      </c>
      <c r="F1812" s="619">
        <v>3</v>
      </c>
      <c r="G1812" s="612">
        <v>83</v>
      </c>
      <c r="H1812" s="612">
        <v>83</v>
      </c>
      <c r="I1812" s="612">
        <f t="shared" si="269"/>
        <v>86</v>
      </c>
      <c r="J1812" s="612">
        <f t="shared" si="270"/>
        <v>86</v>
      </c>
    </row>
    <row r="1813" spans="2:10">
      <c r="B1813" s="332"/>
      <c r="C1813" s="965" t="s">
        <v>3156</v>
      </c>
      <c r="D1813" s="427" t="s">
        <v>3157</v>
      </c>
      <c r="E1813" s="619">
        <v>0</v>
      </c>
      <c r="F1813" s="619">
        <v>0</v>
      </c>
      <c r="G1813" s="612">
        <v>4262</v>
      </c>
      <c r="H1813" s="612">
        <v>4262</v>
      </c>
      <c r="I1813" s="612">
        <f t="shared" si="269"/>
        <v>4262</v>
      </c>
      <c r="J1813" s="612">
        <f t="shared" si="270"/>
        <v>4262</v>
      </c>
    </row>
    <row r="1814" spans="2:10">
      <c r="B1814" s="332"/>
      <c r="C1814" s="965" t="s">
        <v>3158</v>
      </c>
      <c r="D1814" s="427" t="s">
        <v>3159</v>
      </c>
      <c r="E1814" s="619">
        <v>0</v>
      </c>
      <c r="F1814" s="619">
        <v>0</v>
      </c>
      <c r="G1814" s="612">
        <v>142</v>
      </c>
      <c r="H1814" s="612">
        <v>142</v>
      </c>
      <c r="I1814" s="612">
        <f t="shared" si="269"/>
        <v>142</v>
      </c>
      <c r="J1814" s="612">
        <f t="shared" si="270"/>
        <v>142</v>
      </c>
    </row>
    <row r="1815" spans="2:10">
      <c r="B1815" s="332"/>
      <c r="C1815" s="965" t="s">
        <v>3160</v>
      </c>
      <c r="D1815" s="427" t="s">
        <v>3161</v>
      </c>
      <c r="E1815" s="619">
        <v>0</v>
      </c>
      <c r="F1815" s="619">
        <v>0</v>
      </c>
      <c r="G1815" s="612">
        <v>3</v>
      </c>
      <c r="H1815" s="612">
        <v>3</v>
      </c>
      <c r="I1815" s="612">
        <f t="shared" si="269"/>
        <v>3</v>
      </c>
      <c r="J1815" s="612">
        <f t="shared" si="270"/>
        <v>3</v>
      </c>
    </row>
    <row r="1816" spans="2:10">
      <c r="B1816" s="332"/>
      <c r="C1816" s="965" t="s">
        <v>3162</v>
      </c>
      <c r="D1816" s="427" t="s">
        <v>3163</v>
      </c>
      <c r="E1816" s="619">
        <v>0</v>
      </c>
      <c r="F1816" s="619">
        <v>0</v>
      </c>
      <c r="G1816" s="612">
        <v>1078</v>
      </c>
      <c r="H1816" s="612">
        <v>1078</v>
      </c>
      <c r="I1816" s="612">
        <f t="shared" si="269"/>
        <v>1078</v>
      </c>
      <c r="J1816" s="612">
        <f t="shared" si="270"/>
        <v>1078</v>
      </c>
    </row>
    <row r="1817" spans="2:10">
      <c r="B1817" s="332"/>
      <c r="C1817" s="965" t="s">
        <v>3164</v>
      </c>
      <c r="D1817" s="427" t="s">
        <v>3165</v>
      </c>
      <c r="E1817" s="619">
        <v>0</v>
      </c>
      <c r="F1817" s="619">
        <v>0</v>
      </c>
      <c r="G1817" s="612">
        <v>2236</v>
      </c>
      <c r="H1817" s="612">
        <v>2236</v>
      </c>
      <c r="I1817" s="612">
        <f t="shared" si="269"/>
        <v>2236</v>
      </c>
      <c r="J1817" s="612">
        <f t="shared" si="270"/>
        <v>2236</v>
      </c>
    </row>
    <row r="1818" spans="2:10">
      <c r="B1818" s="332"/>
      <c r="C1818" s="965" t="s">
        <v>3166</v>
      </c>
      <c r="D1818" s="427" t="s">
        <v>3167</v>
      </c>
      <c r="E1818" s="619">
        <v>0</v>
      </c>
      <c r="F1818" s="619">
        <v>0</v>
      </c>
      <c r="G1818" s="612">
        <v>1586</v>
      </c>
      <c r="H1818" s="612">
        <v>1586</v>
      </c>
      <c r="I1818" s="612">
        <f t="shared" si="269"/>
        <v>1586</v>
      </c>
      <c r="J1818" s="612">
        <f t="shared" si="270"/>
        <v>1586</v>
      </c>
    </row>
    <row r="1819" spans="2:10">
      <c r="B1819" s="332"/>
      <c r="C1819" s="965" t="s">
        <v>3645</v>
      </c>
      <c r="D1819" s="427" t="s">
        <v>3646</v>
      </c>
      <c r="E1819" s="619">
        <v>0</v>
      </c>
      <c r="F1819" s="619">
        <v>0</v>
      </c>
      <c r="G1819" s="612">
        <v>5</v>
      </c>
      <c r="H1819" s="612">
        <v>5</v>
      </c>
      <c r="I1819" s="612">
        <f t="shared" si="269"/>
        <v>5</v>
      </c>
      <c r="J1819" s="612">
        <f t="shared" si="270"/>
        <v>5</v>
      </c>
    </row>
    <row r="1820" spans="2:10">
      <c r="B1820" s="332"/>
      <c r="C1820" s="965" t="s">
        <v>3168</v>
      </c>
      <c r="D1820" s="427" t="s">
        <v>3169</v>
      </c>
      <c r="E1820" s="619">
        <v>0</v>
      </c>
      <c r="F1820" s="619">
        <v>0</v>
      </c>
      <c r="G1820" s="612">
        <v>2670</v>
      </c>
      <c r="H1820" s="612">
        <v>2670</v>
      </c>
      <c r="I1820" s="612">
        <f t="shared" si="269"/>
        <v>2670</v>
      </c>
      <c r="J1820" s="612">
        <f t="shared" si="270"/>
        <v>2670</v>
      </c>
    </row>
    <row r="1821" spans="2:10">
      <c r="B1821" s="332"/>
      <c r="C1821" s="965" t="s">
        <v>3170</v>
      </c>
      <c r="D1821" s="427" t="s">
        <v>3171</v>
      </c>
      <c r="E1821" s="619">
        <v>0</v>
      </c>
      <c r="F1821" s="619">
        <v>0</v>
      </c>
      <c r="G1821" s="612">
        <v>24</v>
      </c>
      <c r="H1821" s="612">
        <v>24</v>
      </c>
      <c r="I1821" s="612">
        <f t="shared" si="269"/>
        <v>24</v>
      </c>
      <c r="J1821" s="612">
        <f t="shared" si="270"/>
        <v>24</v>
      </c>
    </row>
    <row r="1822" spans="2:10">
      <c r="B1822" s="332"/>
      <c r="C1822" s="965" t="s">
        <v>3977</v>
      </c>
      <c r="D1822" s="427" t="s">
        <v>3978</v>
      </c>
      <c r="E1822" s="619">
        <v>0</v>
      </c>
      <c r="F1822" s="619">
        <v>0</v>
      </c>
      <c r="G1822" s="612">
        <v>239</v>
      </c>
      <c r="H1822" s="612">
        <v>239</v>
      </c>
      <c r="I1822" s="612">
        <f t="shared" si="269"/>
        <v>239</v>
      </c>
      <c r="J1822" s="612">
        <f t="shared" si="270"/>
        <v>239</v>
      </c>
    </row>
    <row r="1823" spans="2:10">
      <c r="B1823" s="332"/>
      <c r="C1823" s="965" t="s">
        <v>3176</v>
      </c>
      <c r="D1823" s="427" t="s">
        <v>3177</v>
      </c>
      <c r="E1823" s="619">
        <v>0</v>
      </c>
      <c r="F1823" s="619">
        <v>0</v>
      </c>
      <c r="G1823" s="612">
        <v>51</v>
      </c>
      <c r="H1823" s="612">
        <v>51</v>
      </c>
      <c r="I1823" s="612">
        <f t="shared" si="269"/>
        <v>51</v>
      </c>
      <c r="J1823" s="612">
        <f t="shared" si="270"/>
        <v>51</v>
      </c>
    </row>
    <row r="1824" spans="2:10">
      <c r="B1824" s="332"/>
      <c r="C1824" s="965" t="s">
        <v>3178</v>
      </c>
      <c r="D1824" s="427" t="s">
        <v>3179</v>
      </c>
      <c r="E1824" s="619">
        <v>0</v>
      </c>
      <c r="F1824" s="619">
        <v>0</v>
      </c>
      <c r="G1824" s="612">
        <v>563</v>
      </c>
      <c r="H1824" s="612">
        <v>563</v>
      </c>
      <c r="I1824" s="612">
        <f t="shared" si="269"/>
        <v>563</v>
      </c>
      <c r="J1824" s="612">
        <f t="shared" si="270"/>
        <v>563</v>
      </c>
    </row>
    <row r="1825" spans="1:10">
      <c r="B1825" s="332"/>
      <c r="C1825" s="965" t="s">
        <v>3184</v>
      </c>
      <c r="D1825" s="427" t="s">
        <v>3185</v>
      </c>
      <c r="E1825" s="619">
        <v>0</v>
      </c>
      <c r="F1825" s="619">
        <v>0</v>
      </c>
      <c r="G1825" s="612">
        <v>322</v>
      </c>
      <c r="H1825" s="612">
        <v>322</v>
      </c>
      <c r="I1825" s="612">
        <f t="shared" ref="I1825:I1884" si="271">SUM(E1825,G1825)</f>
        <v>322</v>
      </c>
      <c r="J1825" s="612">
        <f t="shared" ref="J1825:J1884" si="272">SUM(F1825,H1825)</f>
        <v>322</v>
      </c>
    </row>
    <row r="1826" spans="1:10">
      <c r="B1826" s="332"/>
      <c r="C1826" s="965" t="s">
        <v>3190</v>
      </c>
      <c r="D1826" s="427" t="s">
        <v>3191</v>
      </c>
      <c r="E1826" s="619">
        <v>4</v>
      </c>
      <c r="F1826" s="619">
        <v>4</v>
      </c>
      <c r="G1826" s="612">
        <v>1047</v>
      </c>
      <c r="H1826" s="612">
        <v>1047</v>
      </c>
      <c r="I1826" s="612">
        <f t="shared" si="271"/>
        <v>1051</v>
      </c>
      <c r="J1826" s="612">
        <f t="shared" si="272"/>
        <v>1051</v>
      </c>
    </row>
    <row r="1827" spans="1:10">
      <c r="B1827" s="332"/>
      <c r="C1827" s="965" t="s">
        <v>3369</v>
      </c>
      <c r="D1827" s="427" t="s">
        <v>3370</v>
      </c>
      <c r="E1827" s="619">
        <v>0</v>
      </c>
      <c r="F1827" s="619">
        <v>0</v>
      </c>
      <c r="G1827" s="612">
        <v>1</v>
      </c>
      <c r="H1827" s="612">
        <v>1</v>
      </c>
      <c r="I1827" s="612">
        <f t="shared" si="271"/>
        <v>1</v>
      </c>
      <c r="J1827" s="612">
        <f t="shared" si="272"/>
        <v>1</v>
      </c>
    </row>
    <row r="1828" spans="1:10">
      <c r="B1828" s="332"/>
      <c r="C1828" s="965" t="s">
        <v>3789</v>
      </c>
      <c r="D1828" s="427" t="s">
        <v>3790</v>
      </c>
      <c r="E1828" s="619">
        <v>0</v>
      </c>
      <c r="F1828" s="619">
        <v>0</v>
      </c>
      <c r="G1828" s="612">
        <v>1</v>
      </c>
      <c r="H1828" s="612">
        <v>1</v>
      </c>
      <c r="I1828" s="612">
        <f t="shared" si="271"/>
        <v>1</v>
      </c>
      <c r="J1828" s="612">
        <f t="shared" si="272"/>
        <v>1</v>
      </c>
    </row>
    <row r="1829" spans="1:10">
      <c r="B1829" s="332"/>
      <c r="C1829" s="965" t="s">
        <v>3497</v>
      </c>
      <c r="D1829" s="427" t="s">
        <v>3498</v>
      </c>
      <c r="E1829" s="619">
        <v>0</v>
      </c>
      <c r="F1829" s="619">
        <v>0</v>
      </c>
      <c r="G1829" s="612">
        <v>2</v>
      </c>
      <c r="H1829" s="612">
        <v>2</v>
      </c>
      <c r="I1829" s="612">
        <f t="shared" si="271"/>
        <v>2</v>
      </c>
      <c r="J1829" s="612">
        <f t="shared" si="272"/>
        <v>2</v>
      </c>
    </row>
    <row r="1830" spans="1:10">
      <c r="B1830" s="332"/>
      <c r="C1830" s="965" t="s">
        <v>3979</v>
      </c>
      <c r="D1830" s="427" t="s">
        <v>3980</v>
      </c>
      <c r="E1830" s="619">
        <v>4</v>
      </c>
      <c r="F1830" s="619">
        <v>4</v>
      </c>
      <c r="G1830" s="612">
        <v>1</v>
      </c>
      <c r="H1830" s="612">
        <v>1</v>
      </c>
      <c r="I1830" s="612">
        <f t="shared" si="271"/>
        <v>5</v>
      </c>
      <c r="J1830" s="612">
        <f t="shared" si="272"/>
        <v>5</v>
      </c>
    </row>
    <row r="1831" spans="1:10">
      <c r="B1831" s="332"/>
      <c r="C1831" s="965" t="s">
        <v>3149</v>
      </c>
      <c r="D1831" s="427" t="s">
        <v>3150</v>
      </c>
      <c r="E1831" s="619">
        <v>2</v>
      </c>
      <c r="F1831" s="619">
        <v>2</v>
      </c>
      <c r="G1831" s="612">
        <v>0</v>
      </c>
      <c r="H1831" s="612">
        <v>0</v>
      </c>
      <c r="I1831" s="612">
        <f t="shared" si="271"/>
        <v>2</v>
      </c>
      <c r="J1831" s="612">
        <f t="shared" si="272"/>
        <v>2</v>
      </c>
    </row>
    <row r="1832" spans="1:10">
      <c r="B1832" s="332"/>
      <c r="C1832" s="949" t="s">
        <v>6918</v>
      </c>
      <c r="D1832" s="427" t="s">
        <v>3764</v>
      </c>
      <c r="E1832" s="619">
        <v>0</v>
      </c>
      <c r="F1832" s="619">
        <v>0</v>
      </c>
      <c r="G1832" s="612">
        <v>1</v>
      </c>
      <c r="H1832" s="612">
        <v>1</v>
      </c>
      <c r="I1832" s="612">
        <f t="shared" si="271"/>
        <v>1</v>
      </c>
      <c r="J1832" s="612">
        <f t="shared" si="272"/>
        <v>1</v>
      </c>
    </row>
    <row r="1833" spans="1:10">
      <c r="B1833" s="332"/>
      <c r="C1833" s="949" t="s">
        <v>3981</v>
      </c>
      <c r="D1833" s="427" t="s">
        <v>3982</v>
      </c>
      <c r="E1833" s="619">
        <v>0</v>
      </c>
      <c r="F1833" s="619">
        <v>0</v>
      </c>
      <c r="G1833" s="612">
        <v>1</v>
      </c>
      <c r="H1833" s="612">
        <v>1</v>
      </c>
      <c r="I1833" s="612">
        <f t="shared" si="271"/>
        <v>1</v>
      </c>
      <c r="J1833" s="612">
        <f t="shared" si="272"/>
        <v>1</v>
      </c>
    </row>
    <row r="1834" spans="1:10">
      <c r="B1834" s="332"/>
      <c r="C1834" s="949" t="s">
        <v>1898</v>
      </c>
      <c r="D1834" s="427" t="s">
        <v>1899</v>
      </c>
      <c r="E1834" s="619">
        <v>0</v>
      </c>
      <c r="F1834" s="619">
        <v>0</v>
      </c>
      <c r="G1834" s="612">
        <v>1</v>
      </c>
      <c r="H1834" s="612">
        <v>1</v>
      </c>
      <c r="I1834" s="612">
        <f t="shared" ref="I1834:I1835" si="273">SUM(E1834,G1834)</f>
        <v>1</v>
      </c>
      <c r="J1834" s="612">
        <f t="shared" ref="J1834:J1835" si="274">SUM(F1834,H1834)</f>
        <v>1</v>
      </c>
    </row>
    <row r="1835" spans="1:10">
      <c r="B1835" s="332"/>
      <c r="C1835" s="949" t="s">
        <v>6629</v>
      </c>
      <c r="D1835" s="427" t="s">
        <v>6630</v>
      </c>
      <c r="E1835" s="619">
        <v>0</v>
      </c>
      <c r="F1835" s="619">
        <v>0</v>
      </c>
      <c r="G1835" s="612">
        <v>2</v>
      </c>
      <c r="H1835" s="612">
        <v>2</v>
      </c>
      <c r="I1835" s="612">
        <f t="shared" si="273"/>
        <v>2</v>
      </c>
      <c r="J1835" s="612">
        <f t="shared" si="274"/>
        <v>2</v>
      </c>
    </row>
    <row r="1836" spans="1:10">
      <c r="C1836" s="949"/>
      <c r="D1836" s="427"/>
      <c r="E1836" s="619"/>
      <c r="F1836" s="619"/>
      <c r="G1836" s="612"/>
      <c r="H1836" s="612"/>
      <c r="I1836" s="612"/>
      <c r="J1836" s="612"/>
    </row>
    <row r="1837" spans="1:10">
      <c r="A1837" s="392" t="s">
        <v>2689</v>
      </c>
      <c r="C1837" s="331"/>
      <c r="D1837" s="99"/>
      <c r="E1837" s="619"/>
      <c r="F1837" s="619"/>
      <c r="G1837" s="612"/>
      <c r="H1837" s="612"/>
      <c r="I1837" s="612"/>
      <c r="J1837" s="612"/>
    </row>
    <row r="1838" spans="1:10">
      <c r="B1838" s="332"/>
      <c r="C1838" s="382" t="s">
        <v>3983</v>
      </c>
      <c r="D1838" s="383" t="s">
        <v>3984</v>
      </c>
      <c r="E1838" s="619">
        <v>26398</v>
      </c>
      <c r="F1838" s="619">
        <v>26398</v>
      </c>
      <c r="G1838" s="612">
        <v>14</v>
      </c>
      <c r="H1838" s="612">
        <v>14</v>
      </c>
      <c r="I1838" s="612">
        <f t="shared" si="271"/>
        <v>26412</v>
      </c>
      <c r="J1838" s="612">
        <f t="shared" si="272"/>
        <v>26412</v>
      </c>
    </row>
    <row r="1839" spans="1:10">
      <c r="B1839" s="332"/>
      <c r="C1839" s="388" t="s">
        <v>3985</v>
      </c>
      <c r="D1839" s="385" t="s">
        <v>3986</v>
      </c>
      <c r="E1839" s="619">
        <v>0</v>
      </c>
      <c r="F1839" s="619">
        <v>0</v>
      </c>
      <c r="G1839" s="612">
        <v>14</v>
      </c>
      <c r="H1839" s="612">
        <v>14</v>
      </c>
      <c r="I1839" s="612">
        <f t="shared" si="271"/>
        <v>14</v>
      </c>
      <c r="J1839" s="612">
        <f t="shared" si="272"/>
        <v>14</v>
      </c>
    </row>
    <row r="1840" spans="1:10">
      <c r="B1840" s="332"/>
      <c r="C1840" s="388" t="s">
        <v>3987</v>
      </c>
      <c r="D1840" s="385" t="s">
        <v>3988</v>
      </c>
      <c r="E1840" s="619">
        <v>14</v>
      </c>
      <c r="F1840" s="619">
        <v>14</v>
      </c>
      <c r="G1840" s="612">
        <v>187</v>
      </c>
      <c r="H1840" s="612">
        <v>187</v>
      </c>
      <c r="I1840" s="612">
        <f t="shared" si="271"/>
        <v>201</v>
      </c>
      <c r="J1840" s="612">
        <f t="shared" si="272"/>
        <v>201</v>
      </c>
    </row>
    <row r="1841" spans="2:10">
      <c r="B1841" s="332"/>
      <c r="C1841" s="388" t="s">
        <v>3989</v>
      </c>
      <c r="D1841" s="385" t="s">
        <v>3990</v>
      </c>
      <c r="E1841" s="619">
        <v>14</v>
      </c>
      <c r="F1841" s="619">
        <v>14</v>
      </c>
      <c r="G1841" s="612">
        <v>195</v>
      </c>
      <c r="H1841" s="612">
        <v>195</v>
      </c>
      <c r="I1841" s="612">
        <f t="shared" si="271"/>
        <v>209</v>
      </c>
      <c r="J1841" s="612">
        <f t="shared" si="272"/>
        <v>209</v>
      </c>
    </row>
    <row r="1842" spans="2:10">
      <c r="B1842" s="332"/>
      <c r="C1842" s="382" t="s">
        <v>3991</v>
      </c>
      <c r="D1842" s="383" t="s">
        <v>3992</v>
      </c>
      <c r="E1842" s="619">
        <v>5357</v>
      </c>
      <c r="F1842" s="619">
        <v>5357</v>
      </c>
      <c r="G1842" s="612">
        <v>11</v>
      </c>
      <c r="H1842" s="612">
        <v>11</v>
      </c>
      <c r="I1842" s="612">
        <f t="shared" si="271"/>
        <v>5368</v>
      </c>
      <c r="J1842" s="612">
        <f t="shared" si="272"/>
        <v>5368</v>
      </c>
    </row>
    <row r="1843" spans="2:10">
      <c r="B1843" s="332"/>
      <c r="C1843" s="388" t="s">
        <v>3085</v>
      </c>
      <c r="D1843" s="385" t="s">
        <v>3086</v>
      </c>
      <c r="E1843" s="619">
        <v>0</v>
      </c>
      <c r="F1843" s="619">
        <v>0</v>
      </c>
      <c r="G1843" s="612">
        <v>160</v>
      </c>
      <c r="H1843" s="612">
        <v>160</v>
      </c>
      <c r="I1843" s="612">
        <f t="shared" si="271"/>
        <v>160</v>
      </c>
      <c r="J1843" s="612">
        <f t="shared" si="272"/>
        <v>160</v>
      </c>
    </row>
    <row r="1844" spans="2:10">
      <c r="B1844" s="332"/>
      <c r="C1844" s="388" t="s">
        <v>3094</v>
      </c>
      <c r="D1844" s="385" t="s">
        <v>3095</v>
      </c>
      <c r="E1844" s="619">
        <v>0</v>
      </c>
      <c r="F1844" s="619">
        <v>0</v>
      </c>
      <c r="G1844" s="612">
        <v>195</v>
      </c>
      <c r="H1844" s="612">
        <v>195</v>
      </c>
      <c r="I1844" s="612">
        <f t="shared" si="271"/>
        <v>195</v>
      </c>
      <c r="J1844" s="612">
        <f t="shared" si="272"/>
        <v>195</v>
      </c>
    </row>
    <row r="1845" spans="2:10">
      <c r="B1845" s="332"/>
      <c r="C1845" s="382" t="s">
        <v>3993</v>
      </c>
      <c r="D1845" s="383" t="s">
        <v>3994</v>
      </c>
      <c r="E1845" s="619">
        <v>1</v>
      </c>
      <c r="F1845" s="619">
        <v>1</v>
      </c>
      <c r="G1845" s="612">
        <v>3</v>
      </c>
      <c r="H1845" s="612">
        <v>3</v>
      </c>
      <c r="I1845" s="612">
        <f t="shared" si="271"/>
        <v>4</v>
      </c>
      <c r="J1845" s="612">
        <f t="shared" si="272"/>
        <v>4</v>
      </c>
    </row>
    <row r="1846" spans="2:10">
      <c r="B1846" s="332"/>
      <c r="C1846" s="382" t="s">
        <v>3995</v>
      </c>
      <c r="D1846" s="383" t="s">
        <v>3996</v>
      </c>
      <c r="E1846" s="619">
        <v>533</v>
      </c>
      <c r="F1846" s="619">
        <v>533</v>
      </c>
      <c r="G1846" s="612">
        <v>9</v>
      </c>
      <c r="H1846" s="612">
        <v>9</v>
      </c>
      <c r="I1846" s="612">
        <f t="shared" si="271"/>
        <v>542</v>
      </c>
      <c r="J1846" s="612">
        <f t="shared" si="272"/>
        <v>542</v>
      </c>
    </row>
    <row r="1847" spans="2:10">
      <c r="B1847" s="332"/>
      <c r="C1847" s="382" t="s">
        <v>3997</v>
      </c>
      <c r="D1847" s="383" t="s">
        <v>3998</v>
      </c>
      <c r="E1847" s="619">
        <v>1</v>
      </c>
      <c r="F1847" s="619">
        <v>1</v>
      </c>
      <c r="G1847" s="612">
        <v>1</v>
      </c>
      <c r="H1847" s="612">
        <v>1</v>
      </c>
      <c r="I1847" s="612">
        <f t="shared" si="271"/>
        <v>2</v>
      </c>
      <c r="J1847" s="612">
        <f t="shared" si="272"/>
        <v>2</v>
      </c>
    </row>
    <row r="1848" spans="2:10">
      <c r="B1848" s="332"/>
      <c r="C1848" s="382" t="s">
        <v>2114</v>
      </c>
      <c r="D1848" s="383" t="s">
        <v>2115</v>
      </c>
      <c r="E1848" s="619">
        <v>0</v>
      </c>
      <c r="F1848" s="619">
        <v>0</v>
      </c>
      <c r="G1848" s="612">
        <v>5</v>
      </c>
      <c r="H1848" s="612">
        <v>5</v>
      </c>
      <c r="I1848" s="612">
        <f t="shared" si="271"/>
        <v>5</v>
      </c>
      <c r="J1848" s="612">
        <f t="shared" si="272"/>
        <v>5</v>
      </c>
    </row>
    <row r="1849" spans="2:10">
      <c r="B1849" s="332"/>
      <c r="C1849" s="388" t="s">
        <v>3999</v>
      </c>
      <c r="D1849" s="385" t="s">
        <v>4000</v>
      </c>
      <c r="E1849" s="619">
        <v>4000</v>
      </c>
      <c r="F1849" s="619">
        <v>4000</v>
      </c>
      <c r="G1849" s="612">
        <v>0</v>
      </c>
      <c r="H1849" s="612">
        <v>0</v>
      </c>
      <c r="I1849" s="612">
        <f t="shared" si="271"/>
        <v>4000</v>
      </c>
      <c r="J1849" s="612">
        <f t="shared" si="272"/>
        <v>4000</v>
      </c>
    </row>
    <row r="1850" spans="2:10">
      <c r="B1850" s="332"/>
      <c r="C1850" s="382" t="s">
        <v>4001</v>
      </c>
      <c r="D1850" s="383" t="s">
        <v>4002</v>
      </c>
      <c r="E1850" s="619">
        <v>1</v>
      </c>
      <c r="F1850" s="619">
        <v>1</v>
      </c>
      <c r="G1850" s="612">
        <v>0</v>
      </c>
      <c r="H1850" s="612">
        <v>0</v>
      </c>
      <c r="I1850" s="612">
        <f t="shared" si="271"/>
        <v>1</v>
      </c>
      <c r="J1850" s="612">
        <f t="shared" si="272"/>
        <v>1</v>
      </c>
    </row>
    <row r="1851" spans="2:10">
      <c r="B1851" s="332"/>
      <c r="C1851" s="382" t="s">
        <v>4003</v>
      </c>
      <c r="D1851" s="383" t="s">
        <v>4004</v>
      </c>
      <c r="E1851" s="619">
        <v>2</v>
      </c>
      <c r="F1851" s="619">
        <v>2</v>
      </c>
      <c r="G1851" s="612">
        <v>5</v>
      </c>
      <c r="H1851" s="612">
        <v>5</v>
      </c>
      <c r="I1851" s="612">
        <f t="shared" si="271"/>
        <v>7</v>
      </c>
      <c r="J1851" s="612">
        <f t="shared" si="272"/>
        <v>7</v>
      </c>
    </row>
    <row r="1852" spans="2:10">
      <c r="B1852" s="332"/>
      <c r="C1852" s="382" t="s">
        <v>4005</v>
      </c>
      <c r="D1852" s="383" t="s">
        <v>4006</v>
      </c>
      <c r="E1852" s="619">
        <v>1</v>
      </c>
      <c r="F1852" s="619">
        <v>1</v>
      </c>
      <c r="G1852" s="612">
        <v>13</v>
      </c>
      <c r="H1852" s="612">
        <v>13</v>
      </c>
      <c r="I1852" s="612">
        <f t="shared" si="271"/>
        <v>14</v>
      </c>
      <c r="J1852" s="612">
        <f t="shared" si="272"/>
        <v>14</v>
      </c>
    </row>
    <row r="1853" spans="2:10">
      <c r="B1853" s="332"/>
      <c r="C1853" s="382" t="s">
        <v>4007</v>
      </c>
      <c r="D1853" s="383" t="s">
        <v>4008</v>
      </c>
      <c r="E1853" s="619">
        <v>1</v>
      </c>
      <c r="F1853" s="619">
        <v>1</v>
      </c>
      <c r="G1853" s="612">
        <v>6</v>
      </c>
      <c r="H1853" s="612">
        <v>6</v>
      </c>
      <c r="I1853" s="612">
        <f t="shared" si="271"/>
        <v>7</v>
      </c>
      <c r="J1853" s="612">
        <f t="shared" si="272"/>
        <v>7</v>
      </c>
    </row>
    <row r="1854" spans="2:10">
      <c r="B1854" s="332"/>
      <c r="C1854" s="388" t="s">
        <v>4009</v>
      </c>
      <c r="D1854" s="385" t="s">
        <v>4010</v>
      </c>
      <c r="E1854" s="619">
        <v>0</v>
      </c>
      <c r="F1854" s="619">
        <v>0</v>
      </c>
      <c r="G1854" s="612">
        <v>11</v>
      </c>
      <c r="H1854" s="612">
        <v>11</v>
      </c>
      <c r="I1854" s="612">
        <f t="shared" si="271"/>
        <v>11</v>
      </c>
      <c r="J1854" s="612">
        <f t="shared" si="272"/>
        <v>11</v>
      </c>
    </row>
    <row r="1855" spans="2:10">
      <c r="B1855" s="332"/>
      <c r="C1855" s="382" t="s">
        <v>4011</v>
      </c>
      <c r="D1855" s="383" t="s">
        <v>4012</v>
      </c>
      <c r="E1855" s="619">
        <v>64</v>
      </c>
      <c r="F1855" s="619">
        <v>64</v>
      </c>
      <c r="G1855" s="612">
        <v>127</v>
      </c>
      <c r="H1855" s="612">
        <v>127</v>
      </c>
      <c r="I1855" s="612">
        <f t="shared" si="271"/>
        <v>191</v>
      </c>
      <c r="J1855" s="612">
        <f t="shared" si="272"/>
        <v>191</v>
      </c>
    </row>
    <row r="1856" spans="2:10">
      <c r="B1856" s="332"/>
      <c r="C1856" s="388" t="s">
        <v>4013</v>
      </c>
      <c r="D1856" s="385" t="s">
        <v>4014</v>
      </c>
      <c r="E1856" s="619">
        <v>0</v>
      </c>
      <c r="F1856" s="619">
        <v>0</v>
      </c>
      <c r="G1856" s="612">
        <v>1</v>
      </c>
      <c r="H1856" s="612">
        <v>1</v>
      </c>
      <c r="I1856" s="612">
        <f t="shared" si="271"/>
        <v>1</v>
      </c>
      <c r="J1856" s="612">
        <f t="shared" si="272"/>
        <v>1</v>
      </c>
    </row>
    <row r="1857" spans="2:10">
      <c r="B1857" s="332"/>
      <c r="C1857" s="388" t="s">
        <v>4015</v>
      </c>
      <c r="D1857" s="385" t="s">
        <v>4016</v>
      </c>
      <c r="E1857" s="619">
        <v>0</v>
      </c>
      <c r="F1857" s="619">
        <v>0</v>
      </c>
      <c r="G1857" s="612">
        <v>19</v>
      </c>
      <c r="H1857" s="612">
        <v>19</v>
      </c>
      <c r="I1857" s="612">
        <f t="shared" si="271"/>
        <v>19</v>
      </c>
      <c r="J1857" s="612">
        <f t="shared" si="272"/>
        <v>19</v>
      </c>
    </row>
    <row r="1858" spans="2:10">
      <c r="B1858" s="332"/>
      <c r="C1858" s="388" t="s">
        <v>3817</v>
      </c>
      <c r="D1858" s="385" t="s">
        <v>3818</v>
      </c>
      <c r="E1858" s="619">
        <v>14</v>
      </c>
      <c r="F1858" s="619">
        <v>14</v>
      </c>
      <c r="G1858" s="612">
        <v>198</v>
      </c>
      <c r="H1858" s="612">
        <v>198</v>
      </c>
      <c r="I1858" s="612">
        <f t="shared" si="271"/>
        <v>212</v>
      </c>
      <c r="J1858" s="612">
        <f t="shared" si="272"/>
        <v>212</v>
      </c>
    </row>
    <row r="1859" spans="2:10">
      <c r="B1859" s="332"/>
      <c r="C1859" s="382" t="s">
        <v>4017</v>
      </c>
      <c r="D1859" s="383" t="s">
        <v>4018</v>
      </c>
      <c r="E1859" s="619">
        <v>1</v>
      </c>
      <c r="F1859" s="619">
        <v>1</v>
      </c>
      <c r="G1859" s="612">
        <v>0</v>
      </c>
      <c r="H1859" s="612">
        <v>0</v>
      </c>
      <c r="I1859" s="612">
        <f t="shared" si="271"/>
        <v>1</v>
      </c>
      <c r="J1859" s="612">
        <f t="shared" si="272"/>
        <v>1</v>
      </c>
    </row>
    <row r="1860" spans="2:10">
      <c r="B1860" s="332"/>
      <c r="C1860" s="382" t="s">
        <v>2921</v>
      </c>
      <c r="D1860" s="383" t="s">
        <v>2922</v>
      </c>
      <c r="E1860" s="619">
        <v>0</v>
      </c>
      <c r="F1860" s="619">
        <v>0</v>
      </c>
      <c r="G1860" s="612">
        <v>8</v>
      </c>
      <c r="H1860" s="612">
        <v>8</v>
      </c>
      <c r="I1860" s="612">
        <f t="shared" si="271"/>
        <v>8</v>
      </c>
      <c r="J1860" s="612">
        <f t="shared" si="272"/>
        <v>8</v>
      </c>
    </row>
    <row r="1861" spans="2:10">
      <c r="B1861" s="332"/>
      <c r="C1861" s="388" t="s">
        <v>4019</v>
      </c>
      <c r="D1861" s="385" t="s">
        <v>4020</v>
      </c>
      <c r="E1861" s="619">
        <v>0</v>
      </c>
      <c r="F1861" s="619">
        <v>0</v>
      </c>
      <c r="G1861" s="612">
        <v>153</v>
      </c>
      <c r="H1861" s="612">
        <v>153</v>
      </c>
      <c r="I1861" s="612">
        <f t="shared" si="271"/>
        <v>153</v>
      </c>
      <c r="J1861" s="612">
        <f t="shared" si="272"/>
        <v>153</v>
      </c>
    </row>
    <row r="1862" spans="2:10">
      <c r="B1862" s="332"/>
      <c r="C1862" s="388" t="s">
        <v>3120</v>
      </c>
      <c r="D1862" s="385" t="s">
        <v>3121</v>
      </c>
      <c r="E1862" s="619">
        <v>21</v>
      </c>
      <c r="F1862" s="619">
        <v>21</v>
      </c>
      <c r="G1862" s="612">
        <v>3801</v>
      </c>
      <c r="H1862" s="612">
        <v>3801</v>
      </c>
      <c r="I1862" s="612">
        <f t="shared" si="271"/>
        <v>3822</v>
      </c>
      <c r="J1862" s="612">
        <f t="shared" si="272"/>
        <v>3822</v>
      </c>
    </row>
    <row r="1863" spans="2:10">
      <c r="B1863" s="332"/>
      <c r="C1863" s="393" t="s">
        <v>4021</v>
      </c>
      <c r="D1863" s="394" t="s">
        <v>4022</v>
      </c>
      <c r="E1863" s="619">
        <v>4969</v>
      </c>
      <c r="F1863" s="619">
        <v>4969</v>
      </c>
      <c r="G1863" s="612">
        <v>33561</v>
      </c>
      <c r="H1863" s="612">
        <v>33561</v>
      </c>
      <c r="I1863" s="612">
        <f t="shared" si="271"/>
        <v>38530</v>
      </c>
      <c r="J1863" s="612">
        <f t="shared" si="272"/>
        <v>38530</v>
      </c>
    </row>
    <row r="1864" spans="2:10">
      <c r="B1864" s="332"/>
      <c r="C1864" s="388" t="s">
        <v>3461</v>
      </c>
      <c r="D1864" s="385" t="s">
        <v>3462</v>
      </c>
      <c r="E1864" s="619">
        <v>0</v>
      </c>
      <c r="F1864" s="619">
        <v>0</v>
      </c>
      <c r="G1864" s="612">
        <v>252</v>
      </c>
      <c r="H1864" s="612">
        <v>252</v>
      </c>
      <c r="I1864" s="612">
        <f t="shared" si="271"/>
        <v>252</v>
      </c>
      <c r="J1864" s="612">
        <f t="shared" si="272"/>
        <v>252</v>
      </c>
    </row>
    <row r="1865" spans="2:10">
      <c r="B1865" s="332"/>
      <c r="C1865" s="388" t="s">
        <v>3839</v>
      </c>
      <c r="D1865" s="385" t="s">
        <v>3840</v>
      </c>
      <c r="E1865" s="619">
        <v>0</v>
      </c>
      <c r="F1865" s="619">
        <v>0</v>
      </c>
      <c r="G1865" s="612">
        <v>3177</v>
      </c>
      <c r="H1865" s="612">
        <v>3177</v>
      </c>
      <c r="I1865" s="612">
        <f t="shared" si="271"/>
        <v>3177</v>
      </c>
      <c r="J1865" s="612">
        <f t="shared" si="272"/>
        <v>3177</v>
      </c>
    </row>
    <row r="1866" spans="2:10">
      <c r="B1866" s="332"/>
      <c r="C1866" s="382" t="s">
        <v>4023</v>
      </c>
      <c r="D1866" s="383" t="s">
        <v>4024</v>
      </c>
      <c r="E1866" s="619">
        <v>26861</v>
      </c>
      <c r="F1866" s="619">
        <v>26861</v>
      </c>
      <c r="G1866" s="612">
        <v>14</v>
      </c>
      <c r="H1866" s="612">
        <v>14</v>
      </c>
      <c r="I1866" s="612">
        <f t="shared" si="271"/>
        <v>26875</v>
      </c>
      <c r="J1866" s="612">
        <f t="shared" si="272"/>
        <v>26875</v>
      </c>
    </row>
    <row r="1867" spans="2:10">
      <c r="B1867" s="332"/>
      <c r="C1867" s="393" t="s">
        <v>4025</v>
      </c>
      <c r="D1867" s="394" t="s">
        <v>4026</v>
      </c>
      <c r="E1867" s="619">
        <v>3912</v>
      </c>
      <c r="F1867" s="619">
        <v>3912</v>
      </c>
      <c r="G1867" s="612">
        <v>0</v>
      </c>
      <c r="H1867" s="612">
        <v>0</v>
      </c>
      <c r="I1867" s="612">
        <f t="shared" si="271"/>
        <v>3912</v>
      </c>
      <c r="J1867" s="612">
        <f t="shared" si="272"/>
        <v>3912</v>
      </c>
    </row>
    <row r="1868" spans="2:10">
      <c r="B1868" s="332"/>
      <c r="C1868" s="393" t="s">
        <v>4027</v>
      </c>
      <c r="D1868" s="394" t="s">
        <v>4028</v>
      </c>
      <c r="E1868" s="619">
        <v>3912</v>
      </c>
      <c r="F1868" s="619">
        <v>3912</v>
      </c>
      <c r="G1868" s="612">
        <v>309</v>
      </c>
      <c r="H1868" s="612">
        <v>309</v>
      </c>
      <c r="I1868" s="612">
        <f t="shared" si="271"/>
        <v>4221</v>
      </c>
      <c r="J1868" s="612">
        <f t="shared" si="272"/>
        <v>4221</v>
      </c>
    </row>
    <row r="1869" spans="2:10">
      <c r="B1869" s="332"/>
      <c r="C1869" s="393" t="s">
        <v>4029</v>
      </c>
      <c r="D1869" s="394" t="s">
        <v>4030</v>
      </c>
      <c r="E1869" s="619">
        <v>2231</v>
      </c>
      <c r="F1869" s="619">
        <v>2231</v>
      </c>
      <c r="G1869" s="612">
        <v>3952</v>
      </c>
      <c r="H1869" s="612">
        <v>3952</v>
      </c>
      <c r="I1869" s="612">
        <f t="shared" si="271"/>
        <v>6183</v>
      </c>
      <c r="J1869" s="612">
        <f t="shared" si="272"/>
        <v>6183</v>
      </c>
    </row>
    <row r="1870" spans="2:10">
      <c r="B1870" s="332"/>
      <c r="C1870" s="388" t="s">
        <v>3219</v>
      </c>
      <c r="D1870" s="385" t="s">
        <v>3220</v>
      </c>
      <c r="E1870" s="619">
        <v>0</v>
      </c>
      <c r="F1870" s="619">
        <v>0</v>
      </c>
      <c r="G1870" s="612">
        <v>1620</v>
      </c>
      <c r="H1870" s="612">
        <v>1620</v>
      </c>
      <c r="I1870" s="612">
        <f t="shared" si="271"/>
        <v>1620</v>
      </c>
      <c r="J1870" s="612">
        <f t="shared" si="272"/>
        <v>1620</v>
      </c>
    </row>
    <row r="1871" spans="2:10">
      <c r="B1871" s="332"/>
      <c r="C1871" s="388" t="s">
        <v>3151</v>
      </c>
      <c r="D1871" s="385" t="s">
        <v>3221</v>
      </c>
      <c r="E1871" s="619">
        <v>0</v>
      </c>
      <c r="F1871" s="619">
        <v>0</v>
      </c>
      <c r="G1871" s="612">
        <v>534</v>
      </c>
      <c r="H1871" s="612">
        <v>534</v>
      </c>
      <c r="I1871" s="612">
        <f t="shared" si="271"/>
        <v>534</v>
      </c>
      <c r="J1871" s="612">
        <f t="shared" si="272"/>
        <v>534</v>
      </c>
    </row>
    <row r="1872" spans="2:10">
      <c r="B1872" s="332"/>
      <c r="C1872" s="388" t="s">
        <v>3156</v>
      </c>
      <c r="D1872" s="385" t="s">
        <v>3157</v>
      </c>
      <c r="E1872" s="619">
        <v>10</v>
      </c>
      <c r="F1872" s="619">
        <v>10</v>
      </c>
      <c r="G1872" s="612">
        <v>2922</v>
      </c>
      <c r="H1872" s="612">
        <v>2922</v>
      </c>
      <c r="I1872" s="612">
        <f t="shared" si="271"/>
        <v>2932</v>
      </c>
      <c r="J1872" s="612">
        <f t="shared" si="272"/>
        <v>2932</v>
      </c>
    </row>
    <row r="1873" spans="2:10">
      <c r="B1873" s="332"/>
      <c r="C1873" s="388" t="s">
        <v>3170</v>
      </c>
      <c r="D1873" s="385" t="s">
        <v>3171</v>
      </c>
      <c r="E1873" s="619">
        <v>0</v>
      </c>
      <c r="F1873" s="619">
        <v>0</v>
      </c>
      <c r="G1873" s="612">
        <v>11</v>
      </c>
      <c r="H1873" s="612">
        <v>11</v>
      </c>
      <c r="I1873" s="612">
        <f t="shared" si="271"/>
        <v>11</v>
      </c>
      <c r="J1873" s="612">
        <f t="shared" si="272"/>
        <v>11</v>
      </c>
    </row>
    <row r="1874" spans="2:10">
      <c r="B1874" s="332"/>
      <c r="C1874" s="388" t="s">
        <v>3172</v>
      </c>
      <c r="D1874" s="385" t="s">
        <v>3173</v>
      </c>
      <c r="E1874" s="619">
        <v>0</v>
      </c>
      <c r="F1874" s="619">
        <v>0</v>
      </c>
      <c r="G1874" s="612">
        <v>679</v>
      </c>
      <c r="H1874" s="612">
        <v>679</v>
      </c>
      <c r="I1874" s="612">
        <f t="shared" si="271"/>
        <v>679</v>
      </c>
      <c r="J1874" s="612">
        <f t="shared" si="272"/>
        <v>679</v>
      </c>
    </row>
    <row r="1875" spans="2:10">
      <c r="B1875" s="332"/>
      <c r="C1875" s="388" t="s">
        <v>3178</v>
      </c>
      <c r="D1875" s="385" t="s">
        <v>3179</v>
      </c>
      <c r="E1875" s="619">
        <v>13</v>
      </c>
      <c r="F1875" s="619">
        <v>13</v>
      </c>
      <c r="G1875" s="612">
        <v>6663</v>
      </c>
      <c r="H1875" s="612">
        <v>6663</v>
      </c>
      <c r="I1875" s="612">
        <f t="shared" si="271"/>
        <v>6676</v>
      </c>
      <c r="J1875" s="612">
        <f t="shared" si="272"/>
        <v>6676</v>
      </c>
    </row>
    <row r="1876" spans="2:10">
      <c r="B1876" s="332"/>
      <c r="C1876" s="388" t="s">
        <v>3723</v>
      </c>
      <c r="D1876" s="385" t="s">
        <v>3724</v>
      </c>
      <c r="E1876" s="619">
        <v>10</v>
      </c>
      <c r="F1876" s="619">
        <v>10</v>
      </c>
      <c r="G1876" s="612">
        <v>764</v>
      </c>
      <c r="H1876" s="612">
        <v>764</v>
      </c>
      <c r="I1876" s="612">
        <f t="shared" si="271"/>
        <v>774</v>
      </c>
      <c r="J1876" s="612">
        <f t="shared" si="272"/>
        <v>774</v>
      </c>
    </row>
    <row r="1877" spans="2:10">
      <c r="B1877" s="332"/>
      <c r="C1877" s="388" t="s">
        <v>3184</v>
      </c>
      <c r="D1877" s="385" t="s">
        <v>3185</v>
      </c>
      <c r="E1877" s="619">
        <v>0</v>
      </c>
      <c r="F1877" s="619">
        <v>0</v>
      </c>
      <c r="G1877" s="612">
        <v>1417</v>
      </c>
      <c r="H1877" s="612">
        <v>1417</v>
      </c>
      <c r="I1877" s="612">
        <f t="shared" si="271"/>
        <v>1417</v>
      </c>
      <c r="J1877" s="612">
        <f t="shared" si="272"/>
        <v>1417</v>
      </c>
    </row>
    <row r="1878" spans="2:10">
      <c r="B1878" s="332"/>
      <c r="C1878" s="388" t="s">
        <v>3190</v>
      </c>
      <c r="D1878" s="385" t="s">
        <v>3191</v>
      </c>
      <c r="E1878" s="619">
        <v>0</v>
      </c>
      <c r="F1878" s="619">
        <v>0</v>
      </c>
      <c r="G1878" s="612">
        <v>12</v>
      </c>
      <c r="H1878" s="612">
        <v>12</v>
      </c>
      <c r="I1878" s="612">
        <f t="shared" si="271"/>
        <v>12</v>
      </c>
      <c r="J1878" s="612">
        <f t="shared" si="272"/>
        <v>12</v>
      </c>
    </row>
    <row r="1879" spans="2:10">
      <c r="B1879" s="332"/>
      <c r="C1879" s="412" t="s">
        <v>4031</v>
      </c>
      <c r="D1879" s="383" t="s">
        <v>4032</v>
      </c>
      <c r="E1879" s="619">
        <v>3912</v>
      </c>
      <c r="F1879" s="619">
        <v>3912</v>
      </c>
      <c r="G1879" s="612">
        <v>0</v>
      </c>
      <c r="H1879" s="612">
        <v>0</v>
      </c>
      <c r="I1879" s="612">
        <f t="shared" si="271"/>
        <v>3912</v>
      </c>
      <c r="J1879" s="612">
        <f t="shared" si="272"/>
        <v>3912</v>
      </c>
    </row>
    <row r="1880" spans="2:10">
      <c r="B1880" s="332"/>
      <c r="C1880" s="412" t="s">
        <v>4033</v>
      </c>
      <c r="D1880" s="394" t="s">
        <v>4034</v>
      </c>
      <c r="E1880" s="619">
        <v>4267</v>
      </c>
      <c r="F1880" s="619">
        <v>4267</v>
      </c>
      <c r="G1880" s="612">
        <v>0</v>
      </c>
      <c r="H1880" s="612">
        <v>0</v>
      </c>
      <c r="I1880" s="612">
        <f t="shared" si="271"/>
        <v>4267</v>
      </c>
      <c r="J1880" s="612">
        <f t="shared" si="272"/>
        <v>4267</v>
      </c>
    </row>
    <row r="1881" spans="2:10">
      <c r="B1881" s="332"/>
      <c r="C1881" s="388" t="s">
        <v>4035</v>
      </c>
      <c r="D1881" s="385" t="s">
        <v>4036</v>
      </c>
      <c r="E1881" s="619">
        <v>3</v>
      </c>
      <c r="F1881" s="619">
        <v>3</v>
      </c>
      <c r="G1881" s="612">
        <v>0</v>
      </c>
      <c r="H1881" s="612">
        <v>0</v>
      </c>
      <c r="I1881" s="612">
        <f t="shared" si="271"/>
        <v>3</v>
      </c>
      <c r="J1881" s="612">
        <f t="shared" si="272"/>
        <v>3</v>
      </c>
    </row>
    <row r="1882" spans="2:10">
      <c r="B1882" s="332"/>
      <c r="C1882" s="412" t="s">
        <v>3575</v>
      </c>
      <c r="D1882" s="394" t="s">
        <v>3576</v>
      </c>
      <c r="E1882" s="619">
        <v>3912</v>
      </c>
      <c r="F1882" s="619">
        <v>3912</v>
      </c>
      <c r="G1882" s="612">
        <v>0</v>
      </c>
      <c r="H1882" s="612">
        <v>0</v>
      </c>
      <c r="I1882" s="612">
        <f t="shared" si="271"/>
        <v>3912</v>
      </c>
      <c r="J1882" s="612">
        <f t="shared" si="272"/>
        <v>3912</v>
      </c>
    </row>
    <row r="1883" spans="2:10">
      <c r="B1883" s="332"/>
      <c r="C1883" s="412" t="s">
        <v>3577</v>
      </c>
      <c r="D1883" s="394" t="s">
        <v>3578</v>
      </c>
      <c r="E1883" s="619">
        <v>3912</v>
      </c>
      <c r="F1883" s="619">
        <v>3912</v>
      </c>
      <c r="G1883" s="612">
        <v>0</v>
      </c>
      <c r="H1883" s="612">
        <v>0</v>
      </c>
      <c r="I1883" s="612">
        <f t="shared" si="271"/>
        <v>3912</v>
      </c>
      <c r="J1883" s="612">
        <f t="shared" si="272"/>
        <v>3912</v>
      </c>
    </row>
    <row r="1884" spans="2:10">
      <c r="B1884" s="332"/>
      <c r="C1884" s="388" t="s">
        <v>4037</v>
      </c>
      <c r="D1884" s="385" t="s">
        <v>4038</v>
      </c>
      <c r="E1884" s="619">
        <v>3</v>
      </c>
      <c r="F1884" s="619">
        <v>3</v>
      </c>
      <c r="G1884" s="612">
        <v>0</v>
      </c>
      <c r="H1884" s="612">
        <v>0</v>
      </c>
      <c r="I1884" s="612">
        <f t="shared" si="271"/>
        <v>3</v>
      </c>
      <c r="J1884" s="612">
        <f t="shared" si="272"/>
        <v>3</v>
      </c>
    </row>
    <row r="1885" spans="2:10">
      <c r="B1885" s="332"/>
      <c r="C1885" s="412" t="s">
        <v>4039</v>
      </c>
      <c r="D1885" s="394" t="s">
        <v>4040</v>
      </c>
      <c r="E1885" s="619">
        <v>4899</v>
      </c>
      <c r="F1885" s="619">
        <v>4899</v>
      </c>
      <c r="G1885" s="612">
        <v>0</v>
      </c>
      <c r="H1885" s="612">
        <v>0</v>
      </c>
      <c r="I1885" s="612">
        <f t="shared" ref="I1885:I1941" si="275">SUM(E1885,G1885)</f>
        <v>4899</v>
      </c>
      <c r="J1885" s="612">
        <f t="shared" ref="J1885:J1941" si="276">SUM(F1885,H1885)</f>
        <v>4899</v>
      </c>
    </row>
    <row r="1886" spans="2:10">
      <c r="B1886" s="332"/>
      <c r="C1886" s="962" t="s">
        <v>4041</v>
      </c>
      <c r="D1886" s="385" t="s">
        <v>4042</v>
      </c>
      <c r="E1886" s="619">
        <v>632</v>
      </c>
      <c r="F1886" s="619">
        <v>632</v>
      </c>
      <c r="G1886" s="612">
        <v>0</v>
      </c>
      <c r="H1886" s="612">
        <v>0</v>
      </c>
      <c r="I1886" s="612">
        <f t="shared" si="275"/>
        <v>632</v>
      </c>
      <c r="J1886" s="612">
        <f t="shared" si="276"/>
        <v>632</v>
      </c>
    </row>
    <row r="1887" spans="2:10">
      <c r="B1887" s="332"/>
      <c r="C1887" s="412" t="s">
        <v>4043</v>
      </c>
      <c r="D1887" s="394" t="s">
        <v>4044</v>
      </c>
      <c r="E1887" s="619">
        <v>4899</v>
      </c>
      <c r="F1887" s="619">
        <v>4899</v>
      </c>
      <c r="G1887" s="612">
        <v>0</v>
      </c>
      <c r="H1887" s="612">
        <v>0</v>
      </c>
      <c r="I1887" s="612">
        <f t="shared" si="275"/>
        <v>4899</v>
      </c>
      <c r="J1887" s="612">
        <f t="shared" si="276"/>
        <v>4899</v>
      </c>
    </row>
    <row r="1888" spans="2:10">
      <c r="B1888" s="332"/>
      <c r="C1888" s="962" t="s">
        <v>4045</v>
      </c>
      <c r="D1888" s="385" t="s">
        <v>4046</v>
      </c>
      <c r="E1888" s="619">
        <v>632</v>
      </c>
      <c r="F1888" s="619">
        <v>632</v>
      </c>
      <c r="G1888" s="612">
        <v>0</v>
      </c>
      <c r="H1888" s="612">
        <v>0</v>
      </c>
      <c r="I1888" s="612">
        <f t="shared" si="275"/>
        <v>632</v>
      </c>
      <c r="J1888" s="612">
        <f t="shared" si="276"/>
        <v>632</v>
      </c>
    </row>
    <row r="1889" spans="2:10">
      <c r="B1889" s="332"/>
      <c r="C1889" s="412" t="s">
        <v>4047</v>
      </c>
      <c r="D1889" s="383" t="s">
        <v>4048</v>
      </c>
      <c r="E1889" s="619">
        <v>3939</v>
      </c>
      <c r="F1889" s="619">
        <v>3939</v>
      </c>
      <c r="G1889" s="612">
        <v>0</v>
      </c>
      <c r="H1889" s="612">
        <v>0</v>
      </c>
      <c r="I1889" s="612">
        <f t="shared" si="275"/>
        <v>3939</v>
      </c>
      <c r="J1889" s="612">
        <f t="shared" si="276"/>
        <v>3939</v>
      </c>
    </row>
    <row r="1890" spans="2:10">
      <c r="B1890" s="332"/>
      <c r="C1890" s="412" t="s">
        <v>4049</v>
      </c>
      <c r="D1890" s="394" t="s">
        <v>4050</v>
      </c>
      <c r="E1890" s="619">
        <v>2885</v>
      </c>
      <c r="F1890" s="619">
        <v>2885</v>
      </c>
      <c r="G1890" s="612">
        <v>0</v>
      </c>
      <c r="H1890" s="612">
        <v>0</v>
      </c>
      <c r="I1890" s="612">
        <f t="shared" si="275"/>
        <v>2885</v>
      </c>
      <c r="J1890" s="612">
        <f t="shared" si="276"/>
        <v>2885</v>
      </c>
    </row>
    <row r="1891" spans="2:10">
      <c r="B1891" s="332"/>
      <c r="C1891" s="412" t="s">
        <v>4051</v>
      </c>
      <c r="D1891" s="394" t="s">
        <v>4052</v>
      </c>
      <c r="E1891" s="619">
        <v>646</v>
      </c>
      <c r="F1891" s="619">
        <v>646</v>
      </c>
      <c r="G1891" s="612">
        <v>0</v>
      </c>
      <c r="H1891" s="612">
        <v>0</v>
      </c>
      <c r="I1891" s="612">
        <f t="shared" si="275"/>
        <v>646</v>
      </c>
      <c r="J1891" s="612">
        <f t="shared" si="276"/>
        <v>646</v>
      </c>
    </row>
    <row r="1892" spans="2:10">
      <c r="B1892" s="332"/>
      <c r="C1892" s="412" t="s">
        <v>4053</v>
      </c>
      <c r="D1892" s="383" t="s">
        <v>4054</v>
      </c>
      <c r="E1892" s="619">
        <v>26861</v>
      </c>
      <c r="F1892" s="619">
        <v>26861</v>
      </c>
      <c r="G1892" s="612">
        <v>14</v>
      </c>
      <c r="H1892" s="612">
        <v>14</v>
      </c>
      <c r="I1892" s="612">
        <f t="shared" si="275"/>
        <v>26875</v>
      </c>
      <c r="J1892" s="612">
        <f t="shared" si="276"/>
        <v>26875</v>
      </c>
    </row>
    <row r="1893" spans="2:10">
      <c r="B1893" s="332"/>
      <c r="C1893" s="412" t="s">
        <v>4055</v>
      </c>
      <c r="D1893" s="394" t="s">
        <v>4056</v>
      </c>
      <c r="E1893" s="619">
        <v>633</v>
      </c>
      <c r="F1893" s="619">
        <v>633</v>
      </c>
      <c r="G1893" s="612">
        <v>0</v>
      </c>
      <c r="H1893" s="612">
        <v>0</v>
      </c>
      <c r="I1893" s="612">
        <f t="shared" si="275"/>
        <v>633</v>
      </c>
      <c r="J1893" s="612">
        <f t="shared" si="276"/>
        <v>633</v>
      </c>
    </row>
    <row r="1894" spans="2:10">
      <c r="B1894" s="332"/>
      <c r="C1894" s="388" t="s">
        <v>3581</v>
      </c>
      <c r="D1894" s="385" t="s">
        <v>3582</v>
      </c>
      <c r="E1894" s="619">
        <v>3</v>
      </c>
      <c r="F1894" s="619">
        <v>3</v>
      </c>
      <c r="G1894" s="612">
        <v>0</v>
      </c>
      <c r="H1894" s="612">
        <v>0</v>
      </c>
      <c r="I1894" s="612">
        <f t="shared" si="275"/>
        <v>3</v>
      </c>
      <c r="J1894" s="612">
        <f t="shared" si="276"/>
        <v>3</v>
      </c>
    </row>
    <row r="1895" spans="2:10">
      <c r="B1895" s="332"/>
      <c r="C1895" s="412" t="s">
        <v>3583</v>
      </c>
      <c r="D1895" s="394" t="s">
        <v>3584</v>
      </c>
      <c r="E1895" s="619">
        <v>3050</v>
      </c>
      <c r="F1895" s="619">
        <v>3050</v>
      </c>
      <c r="G1895" s="612">
        <v>0</v>
      </c>
      <c r="H1895" s="612">
        <v>0</v>
      </c>
      <c r="I1895" s="612">
        <f t="shared" si="275"/>
        <v>3050</v>
      </c>
      <c r="J1895" s="612">
        <f t="shared" si="276"/>
        <v>3050</v>
      </c>
    </row>
    <row r="1896" spans="2:10">
      <c r="B1896" s="332"/>
      <c r="C1896" s="412" t="s">
        <v>4057</v>
      </c>
      <c r="D1896" s="394" t="s">
        <v>4058</v>
      </c>
      <c r="E1896" s="619">
        <v>3050</v>
      </c>
      <c r="F1896" s="619">
        <v>3050</v>
      </c>
      <c r="G1896" s="612">
        <v>0</v>
      </c>
      <c r="H1896" s="612">
        <v>0</v>
      </c>
      <c r="I1896" s="612">
        <f t="shared" si="275"/>
        <v>3050</v>
      </c>
      <c r="J1896" s="612">
        <f t="shared" si="276"/>
        <v>3050</v>
      </c>
    </row>
    <row r="1897" spans="2:10">
      <c r="B1897" s="332"/>
      <c r="C1897" s="412" t="s">
        <v>4059</v>
      </c>
      <c r="D1897" s="394" t="s">
        <v>4060</v>
      </c>
      <c r="E1897" s="619">
        <v>3682</v>
      </c>
      <c r="F1897" s="619">
        <v>3682</v>
      </c>
      <c r="G1897" s="612">
        <v>0</v>
      </c>
      <c r="H1897" s="612">
        <v>0</v>
      </c>
      <c r="I1897" s="612">
        <f t="shared" si="275"/>
        <v>3682</v>
      </c>
      <c r="J1897" s="612">
        <f t="shared" si="276"/>
        <v>3682</v>
      </c>
    </row>
    <row r="1898" spans="2:10">
      <c r="B1898" s="332"/>
      <c r="C1898" s="412" t="s">
        <v>4061</v>
      </c>
      <c r="D1898" s="394" t="s">
        <v>4062</v>
      </c>
      <c r="E1898" s="619">
        <v>3050</v>
      </c>
      <c r="F1898" s="619">
        <v>3050</v>
      </c>
      <c r="G1898" s="612">
        <v>0</v>
      </c>
      <c r="H1898" s="612">
        <v>0</v>
      </c>
      <c r="I1898" s="612">
        <f t="shared" si="275"/>
        <v>3050</v>
      </c>
      <c r="J1898" s="612">
        <f t="shared" si="276"/>
        <v>3050</v>
      </c>
    </row>
    <row r="1899" spans="2:10">
      <c r="B1899" s="332"/>
      <c r="C1899" s="412" t="s">
        <v>3585</v>
      </c>
      <c r="D1899" s="394" t="s">
        <v>3586</v>
      </c>
      <c r="E1899" s="619">
        <v>3912</v>
      </c>
      <c r="F1899" s="619">
        <v>3912</v>
      </c>
      <c r="G1899" s="612">
        <v>0</v>
      </c>
      <c r="H1899" s="612">
        <v>0</v>
      </c>
      <c r="I1899" s="612">
        <f t="shared" si="275"/>
        <v>3912</v>
      </c>
      <c r="J1899" s="612">
        <f t="shared" si="276"/>
        <v>3912</v>
      </c>
    </row>
    <row r="1900" spans="2:10">
      <c r="B1900" s="332"/>
      <c r="C1900" s="412" t="s">
        <v>3589</v>
      </c>
      <c r="D1900" s="394" t="s">
        <v>3590</v>
      </c>
      <c r="E1900" s="619">
        <v>3912</v>
      </c>
      <c r="F1900" s="619">
        <v>3912</v>
      </c>
      <c r="G1900" s="612">
        <v>0</v>
      </c>
      <c r="H1900" s="612">
        <v>0</v>
      </c>
      <c r="I1900" s="612">
        <f t="shared" si="275"/>
        <v>3912</v>
      </c>
      <c r="J1900" s="612">
        <f t="shared" si="276"/>
        <v>3912</v>
      </c>
    </row>
    <row r="1901" spans="2:10">
      <c r="B1901" s="332"/>
      <c r="C1901" s="412" t="s">
        <v>3593</v>
      </c>
      <c r="D1901" s="394" t="s">
        <v>3594</v>
      </c>
      <c r="E1901" s="619">
        <v>3912</v>
      </c>
      <c r="F1901" s="619">
        <v>3912</v>
      </c>
      <c r="G1901" s="612">
        <v>0</v>
      </c>
      <c r="H1901" s="612">
        <v>0</v>
      </c>
      <c r="I1901" s="612">
        <f t="shared" si="275"/>
        <v>3912</v>
      </c>
      <c r="J1901" s="612">
        <f t="shared" si="276"/>
        <v>3912</v>
      </c>
    </row>
    <row r="1902" spans="2:10">
      <c r="B1902" s="332"/>
      <c r="C1902" s="412" t="s">
        <v>3595</v>
      </c>
      <c r="D1902" s="394" t="s">
        <v>3596</v>
      </c>
      <c r="E1902" s="619">
        <v>3912</v>
      </c>
      <c r="F1902" s="619">
        <v>3912</v>
      </c>
      <c r="G1902" s="612">
        <v>0</v>
      </c>
      <c r="H1902" s="612">
        <v>0</v>
      </c>
      <c r="I1902" s="612">
        <f t="shared" si="275"/>
        <v>3912</v>
      </c>
      <c r="J1902" s="612">
        <f t="shared" si="276"/>
        <v>3912</v>
      </c>
    </row>
    <row r="1903" spans="2:10">
      <c r="B1903" s="332"/>
      <c r="C1903" s="412" t="s">
        <v>4063</v>
      </c>
      <c r="D1903" s="394" t="s">
        <v>4064</v>
      </c>
      <c r="E1903" s="619">
        <v>3912</v>
      </c>
      <c r="F1903" s="619">
        <v>3912</v>
      </c>
      <c r="G1903" s="612">
        <v>0</v>
      </c>
      <c r="H1903" s="612">
        <v>0</v>
      </c>
      <c r="I1903" s="612">
        <f t="shared" si="275"/>
        <v>3912</v>
      </c>
      <c r="J1903" s="612">
        <f t="shared" si="276"/>
        <v>3912</v>
      </c>
    </row>
    <row r="1904" spans="2:10">
      <c r="B1904" s="332"/>
      <c r="C1904" s="412" t="s">
        <v>4065</v>
      </c>
      <c r="D1904" s="394" t="s">
        <v>4066</v>
      </c>
      <c r="E1904" s="619">
        <v>3050</v>
      </c>
      <c r="F1904" s="619">
        <v>3050</v>
      </c>
      <c r="G1904" s="612">
        <v>0</v>
      </c>
      <c r="H1904" s="612">
        <v>0</v>
      </c>
      <c r="I1904" s="612">
        <f t="shared" si="275"/>
        <v>3050</v>
      </c>
      <c r="J1904" s="612">
        <f t="shared" si="276"/>
        <v>3050</v>
      </c>
    </row>
    <row r="1905" spans="2:10">
      <c r="B1905" s="332"/>
      <c r="C1905" s="412" t="s">
        <v>4067</v>
      </c>
      <c r="D1905" s="394" t="s">
        <v>4068</v>
      </c>
      <c r="E1905" s="619">
        <v>2798</v>
      </c>
      <c r="F1905" s="619">
        <v>2798</v>
      </c>
      <c r="G1905" s="612">
        <v>0</v>
      </c>
      <c r="H1905" s="612">
        <v>0</v>
      </c>
      <c r="I1905" s="612">
        <f t="shared" si="275"/>
        <v>2798</v>
      </c>
      <c r="J1905" s="612">
        <f t="shared" si="276"/>
        <v>2798</v>
      </c>
    </row>
    <row r="1906" spans="2:10">
      <c r="B1906" s="332"/>
      <c r="C1906" s="412" t="s">
        <v>4069</v>
      </c>
      <c r="D1906" s="394" t="s">
        <v>4070</v>
      </c>
      <c r="E1906" s="619">
        <v>2798</v>
      </c>
      <c r="F1906" s="619">
        <v>2798</v>
      </c>
      <c r="G1906" s="612">
        <v>0</v>
      </c>
      <c r="H1906" s="612">
        <v>0</v>
      </c>
      <c r="I1906" s="612">
        <f t="shared" si="275"/>
        <v>2798</v>
      </c>
      <c r="J1906" s="612">
        <f t="shared" si="276"/>
        <v>2798</v>
      </c>
    </row>
    <row r="1907" spans="2:10">
      <c r="B1907" s="332"/>
      <c r="C1907" s="412" t="s">
        <v>4071</v>
      </c>
      <c r="D1907" s="394" t="s">
        <v>4072</v>
      </c>
      <c r="E1907" s="619">
        <v>2798</v>
      </c>
      <c r="F1907" s="619">
        <v>2798</v>
      </c>
      <c r="G1907" s="612">
        <v>0</v>
      </c>
      <c r="H1907" s="612">
        <v>0</v>
      </c>
      <c r="I1907" s="612">
        <f t="shared" si="275"/>
        <v>2798</v>
      </c>
      <c r="J1907" s="612">
        <f t="shared" si="276"/>
        <v>2798</v>
      </c>
    </row>
    <row r="1908" spans="2:10">
      <c r="B1908" s="332"/>
      <c r="C1908" s="412" t="s">
        <v>4073</v>
      </c>
      <c r="D1908" s="394" t="s">
        <v>4074</v>
      </c>
      <c r="E1908" s="619">
        <v>2798</v>
      </c>
      <c r="F1908" s="619">
        <v>2798</v>
      </c>
      <c r="G1908" s="612">
        <v>0</v>
      </c>
      <c r="H1908" s="612">
        <v>0</v>
      </c>
      <c r="I1908" s="612">
        <f t="shared" si="275"/>
        <v>2798</v>
      </c>
      <c r="J1908" s="612">
        <f t="shared" si="276"/>
        <v>2798</v>
      </c>
    </row>
    <row r="1909" spans="2:10">
      <c r="B1909" s="332"/>
      <c r="C1909" s="412" t="s">
        <v>3597</v>
      </c>
      <c r="D1909" s="394" t="s">
        <v>3598</v>
      </c>
      <c r="E1909" s="619">
        <v>3915</v>
      </c>
      <c r="F1909" s="619">
        <v>3915</v>
      </c>
      <c r="G1909" s="612">
        <v>0</v>
      </c>
      <c r="H1909" s="612">
        <v>0</v>
      </c>
      <c r="I1909" s="612">
        <f t="shared" si="275"/>
        <v>3915</v>
      </c>
      <c r="J1909" s="612">
        <f t="shared" si="276"/>
        <v>3915</v>
      </c>
    </row>
    <row r="1910" spans="2:10">
      <c r="B1910" s="332"/>
      <c r="C1910" s="412" t="s">
        <v>4075</v>
      </c>
      <c r="D1910" s="394" t="s">
        <v>4076</v>
      </c>
      <c r="E1910" s="619">
        <v>1</v>
      </c>
      <c r="F1910" s="619">
        <v>1</v>
      </c>
      <c r="G1910" s="612">
        <v>0</v>
      </c>
      <c r="H1910" s="612">
        <v>0</v>
      </c>
      <c r="I1910" s="612">
        <f t="shared" si="275"/>
        <v>1</v>
      </c>
      <c r="J1910" s="612">
        <f t="shared" si="276"/>
        <v>1</v>
      </c>
    </row>
    <row r="1911" spans="2:10">
      <c r="B1911" s="332"/>
      <c r="C1911" s="412" t="s">
        <v>4077</v>
      </c>
      <c r="D1911" s="383" t="s">
        <v>4078</v>
      </c>
      <c r="E1911" s="619">
        <v>22936</v>
      </c>
      <c r="F1911" s="619">
        <v>22936</v>
      </c>
      <c r="G1911" s="612">
        <v>14</v>
      </c>
      <c r="H1911" s="612">
        <v>14</v>
      </c>
      <c r="I1911" s="612">
        <f t="shared" si="275"/>
        <v>22950</v>
      </c>
      <c r="J1911" s="612">
        <f t="shared" si="276"/>
        <v>22950</v>
      </c>
    </row>
    <row r="1912" spans="2:10">
      <c r="B1912" s="332"/>
      <c r="C1912" s="412" t="s">
        <v>4079</v>
      </c>
      <c r="D1912" s="383" t="s">
        <v>4080</v>
      </c>
      <c r="E1912" s="619">
        <v>22402</v>
      </c>
      <c r="F1912" s="619">
        <v>22402</v>
      </c>
      <c r="G1912" s="612">
        <v>14</v>
      </c>
      <c r="H1912" s="612">
        <v>14</v>
      </c>
      <c r="I1912" s="612">
        <f t="shared" si="275"/>
        <v>22416</v>
      </c>
      <c r="J1912" s="612">
        <f t="shared" si="276"/>
        <v>22416</v>
      </c>
    </row>
    <row r="1913" spans="2:10">
      <c r="B1913" s="332"/>
      <c r="C1913" s="412" t="s">
        <v>4081</v>
      </c>
      <c r="D1913" s="383" t="s">
        <v>4082</v>
      </c>
      <c r="E1913" s="619">
        <v>22402</v>
      </c>
      <c r="F1913" s="619">
        <v>22402</v>
      </c>
      <c r="G1913" s="612">
        <v>14</v>
      </c>
      <c r="H1913" s="612">
        <v>14</v>
      </c>
      <c r="I1913" s="612">
        <f t="shared" si="275"/>
        <v>22416</v>
      </c>
      <c r="J1913" s="612">
        <f t="shared" si="276"/>
        <v>22416</v>
      </c>
    </row>
    <row r="1914" spans="2:10">
      <c r="B1914" s="332"/>
      <c r="C1914" s="412" t="s">
        <v>4083</v>
      </c>
      <c r="D1914" s="383" t="s">
        <v>4084</v>
      </c>
      <c r="E1914" s="619">
        <v>26861</v>
      </c>
      <c r="F1914" s="619">
        <v>26861</v>
      </c>
      <c r="G1914" s="612">
        <v>14</v>
      </c>
      <c r="H1914" s="612">
        <v>14</v>
      </c>
      <c r="I1914" s="612">
        <f t="shared" si="275"/>
        <v>26875</v>
      </c>
      <c r="J1914" s="612">
        <f t="shared" si="276"/>
        <v>26875</v>
      </c>
    </row>
    <row r="1915" spans="2:10">
      <c r="B1915" s="332"/>
      <c r="C1915" s="412" t="s">
        <v>4085</v>
      </c>
      <c r="D1915" s="383" t="s">
        <v>4086</v>
      </c>
      <c r="E1915" s="619">
        <v>26861</v>
      </c>
      <c r="F1915" s="619">
        <v>26861</v>
      </c>
      <c r="G1915" s="612">
        <v>14</v>
      </c>
      <c r="H1915" s="612">
        <v>14</v>
      </c>
      <c r="I1915" s="612">
        <f t="shared" si="275"/>
        <v>26875</v>
      </c>
      <c r="J1915" s="612">
        <f t="shared" si="276"/>
        <v>26875</v>
      </c>
    </row>
    <row r="1916" spans="2:10">
      <c r="B1916" s="332"/>
      <c r="C1916" s="412" t="s">
        <v>4087</v>
      </c>
      <c r="D1916" s="383" t="s">
        <v>4088</v>
      </c>
      <c r="E1916" s="619">
        <v>26861</v>
      </c>
      <c r="F1916" s="619">
        <v>26861</v>
      </c>
      <c r="G1916" s="612">
        <v>14</v>
      </c>
      <c r="H1916" s="612">
        <v>14</v>
      </c>
      <c r="I1916" s="612">
        <f t="shared" si="275"/>
        <v>26875</v>
      </c>
      <c r="J1916" s="612">
        <f t="shared" si="276"/>
        <v>26875</v>
      </c>
    </row>
    <row r="1917" spans="2:10">
      <c r="B1917" s="332"/>
      <c r="C1917" s="412" t="s">
        <v>4089</v>
      </c>
      <c r="D1917" s="383" t="s">
        <v>4090</v>
      </c>
      <c r="E1917" s="619">
        <v>26309</v>
      </c>
      <c r="F1917" s="619">
        <v>26309</v>
      </c>
      <c r="G1917" s="612">
        <v>14</v>
      </c>
      <c r="H1917" s="612">
        <v>14</v>
      </c>
      <c r="I1917" s="612">
        <f t="shared" si="275"/>
        <v>26323</v>
      </c>
      <c r="J1917" s="612">
        <f t="shared" si="276"/>
        <v>26323</v>
      </c>
    </row>
    <row r="1918" spans="2:10">
      <c r="B1918" s="332"/>
      <c r="C1918" s="412" t="s">
        <v>4091</v>
      </c>
      <c r="D1918" s="383" t="s">
        <v>4092</v>
      </c>
      <c r="E1918" s="619">
        <v>26309</v>
      </c>
      <c r="F1918" s="619">
        <v>26309</v>
      </c>
      <c r="G1918" s="612">
        <v>14</v>
      </c>
      <c r="H1918" s="612">
        <v>14</v>
      </c>
      <c r="I1918" s="612">
        <f t="shared" si="275"/>
        <v>26323</v>
      </c>
      <c r="J1918" s="612">
        <f t="shared" si="276"/>
        <v>26323</v>
      </c>
    </row>
    <row r="1919" spans="2:10">
      <c r="B1919" s="332"/>
      <c r="C1919" s="412" t="s">
        <v>4093</v>
      </c>
      <c r="D1919" s="394" t="s">
        <v>4094</v>
      </c>
      <c r="E1919" s="619">
        <v>3913</v>
      </c>
      <c r="F1919" s="619">
        <v>3913</v>
      </c>
      <c r="G1919" s="612">
        <v>0</v>
      </c>
      <c r="H1919" s="612">
        <v>0</v>
      </c>
      <c r="I1919" s="612">
        <f t="shared" si="275"/>
        <v>3913</v>
      </c>
      <c r="J1919" s="612">
        <f t="shared" si="276"/>
        <v>3913</v>
      </c>
    </row>
    <row r="1920" spans="2:10" ht="22.8">
      <c r="B1920" s="332"/>
      <c r="C1920" s="412" t="s">
        <v>4095</v>
      </c>
      <c r="D1920" s="394" t="s">
        <v>4096</v>
      </c>
      <c r="E1920" s="619">
        <v>10</v>
      </c>
      <c r="F1920" s="619">
        <v>10</v>
      </c>
      <c r="G1920" s="612">
        <v>0</v>
      </c>
      <c r="H1920" s="612">
        <v>0</v>
      </c>
      <c r="I1920" s="612">
        <f t="shared" si="275"/>
        <v>10</v>
      </c>
      <c r="J1920" s="612">
        <f t="shared" si="276"/>
        <v>10</v>
      </c>
    </row>
    <row r="1921" spans="2:10">
      <c r="B1921" s="332"/>
      <c r="C1921" s="412" t="s">
        <v>4097</v>
      </c>
      <c r="D1921" s="383" t="s">
        <v>4098</v>
      </c>
      <c r="E1921" s="619">
        <v>26309</v>
      </c>
      <c r="F1921" s="619">
        <v>26309</v>
      </c>
      <c r="G1921" s="612">
        <v>270</v>
      </c>
      <c r="H1921" s="612">
        <v>270</v>
      </c>
      <c r="I1921" s="612">
        <f t="shared" si="275"/>
        <v>26579</v>
      </c>
      <c r="J1921" s="612">
        <f t="shared" si="276"/>
        <v>26579</v>
      </c>
    </row>
    <row r="1922" spans="2:10">
      <c r="B1922" s="332"/>
      <c r="C1922" s="412" t="s">
        <v>4099</v>
      </c>
      <c r="D1922" s="383" t="s">
        <v>4100</v>
      </c>
      <c r="E1922" s="619">
        <v>22397</v>
      </c>
      <c r="F1922" s="619">
        <v>22397</v>
      </c>
      <c r="G1922" s="612">
        <v>3357</v>
      </c>
      <c r="H1922" s="612">
        <v>3357</v>
      </c>
      <c r="I1922" s="612">
        <f t="shared" si="275"/>
        <v>25754</v>
      </c>
      <c r="J1922" s="612">
        <f t="shared" si="276"/>
        <v>25754</v>
      </c>
    </row>
    <row r="1923" spans="2:10">
      <c r="B1923" s="332"/>
      <c r="C1923" s="412" t="s">
        <v>3603</v>
      </c>
      <c r="D1923" s="383" t="s">
        <v>3604</v>
      </c>
      <c r="E1923" s="619">
        <v>26323</v>
      </c>
      <c r="F1923" s="619">
        <v>26323</v>
      </c>
      <c r="G1923" s="612">
        <v>14</v>
      </c>
      <c r="H1923" s="612">
        <v>14</v>
      </c>
      <c r="I1923" s="612">
        <f t="shared" si="275"/>
        <v>26337</v>
      </c>
      <c r="J1923" s="612">
        <f t="shared" si="276"/>
        <v>26337</v>
      </c>
    </row>
    <row r="1924" spans="2:10">
      <c r="B1924" s="332"/>
      <c r="C1924" s="412" t="s">
        <v>4101</v>
      </c>
      <c r="D1924" s="394" t="s">
        <v>4102</v>
      </c>
      <c r="E1924" s="619">
        <v>4249</v>
      </c>
      <c r="F1924" s="619">
        <v>4249</v>
      </c>
      <c r="G1924" s="612">
        <v>85</v>
      </c>
      <c r="H1924" s="612">
        <v>85</v>
      </c>
      <c r="I1924" s="612">
        <f t="shared" si="275"/>
        <v>4334</v>
      </c>
      <c r="J1924" s="612">
        <f t="shared" si="276"/>
        <v>4334</v>
      </c>
    </row>
    <row r="1925" spans="2:10">
      <c r="B1925" s="332"/>
      <c r="C1925" s="412" t="s">
        <v>4103</v>
      </c>
      <c r="D1925" s="394" t="s">
        <v>4104</v>
      </c>
      <c r="E1925" s="619">
        <v>1925</v>
      </c>
      <c r="F1925" s="619">
        <v>1925</v>
      </c>
      <c r="G1925" s="612">
        <v>0</v>
      </c>
      <c r="H1925" s="612">
        <v>0</v>
      </c>
      <c r="I1925" s="612">
        <f t="shared" si="275"/>
        <v>1925</v>
      </c>
      <c r="J1925" s="612">
        <f t="shared" si="276"/>
        <v>1925</v>
      </c>
    </row>
    <row r="1926" spans="2:10">
      <c r="B1926" s="332"/>
      <c r="C1926" s="412" t="s">
        <v>4105</v>
      </c>
      <c r="D1926" s="394" t="s">
        <v>4106</v>
      </c>
      <c r="E1926" s="619">
        <v>116</v>
      </c>
      <c r="F1926" s="619">
        <v>116</v>
      </c>
      <c r="G1926" s="612">
        <v>0</v>
      </c>
      <c r="H1926" s="612">
        <v>0</v>
      </c>
      <c r="I1926" s="612">
        <f t="shared" si="275"/>
        <v>116</v>
      </c>
      <c r="J1926" s="612">
        <f t="shared" si="276"/>
        <v>116</v>
      </c>
    </row>
    <row r="1927" spans="2:10">
      <c r="B1927" s="332"/>
      <c r="C1927" s="388" t="s">
        <v>4107</v>
      </c>
      <c r="D1927" s="385" t="s">
        <v>4108</v>
      </c>
      <c r="E1927" s="619">
        <v>1</v>
      </c>
      <c r="F1927" s="619">
        <v>1</v>
      </c>
      <c r="G1927" s="612">
        <v>0</v>
      </c>
      <c r="H1927" s="612">
        <v>0</v>
      </c>
      <c r="I1927" s="612">
        <f t="shared" si="275"/>
        <v>1</v>
      </c>
      <c r="J1927" s="612">
        <f t="shared" si="276"/>
        <v>1</v>
      </c>
    </row>
    <row r="1928" spans="2:10">
      <c r="B1928" s="332"/>
      <c r="C1928" s="412" t="s">
        <v>4109</v>
      </c>
      <c r="D1928" s="383" t="s">
        <v>4110</v>
      </c>
      <c r="E1928" s="619">
        <v>20</v>
      </c>
      <c r="F1928" s="619">
        <v>20</v>
      </c>
      <c r="G1928" s="612">
        <v>0</v>
      </c>
      <c r="H1928" s="612">
        <v>0</v>
      </c>
      <c r="I1928" s="612">
        <f t="shared" si="275"/>
        <v>20</v>
      </c>
      <c r="J1928" s="612">
        <f t="shared" si="276"/>
        <v>20</v>
      </c>
    </row>
    <row r="1929" spans="2:10">
      <c r="B1929" s="332"/>
      <c r="C1929" s="412" t="s">
        <v>4111</v>
      </c>
      <c r="D1929" s="394" t="s">
        <v>4112</v>
      </c>
      <c r="E1929" s="619">
        <v>553</v>
      </c>
      <c r="F1929" s="619">
        <v>553</v>
      </c>
      <c r="G1929" s="612">
        <v>0</v>
      </c>
      <c r="H1929" s="612">
        <v>0</v>
      </c>
      <c r="I1929" s="612">
        <f t="shared" si="275"/>
        <v>553</v>
      </c>
      <c r="J1929" s="612">
        <f t="shared" si="276"/>
        <v>553</v>
      </c>
    </row>
    <row r="1930" spans="2:10">
      <c r="B1930" s="332"/>
      <c r="C1930" s="412" t="s">
        <v>4113</v>
      </c>
      <c r="D1930" s="394" t="s">
        <v>4114</v>
      </c>
      <c r="E1930" s="619">
        <v>355</v>
      </c>
      <c r="F1930" s="619">
        <v>355</v>
      </c>
      <c r="G1930" s="612">
        <v>0</v>
      </c>
      <c r="H1930" s="612">
        <v>0</v>
      </c>
      <c r="I1930" s="612">
        <f t="shared" si="275"/>
        <v>355</v>
      </c>
      <c r="J1930" s="612">
        <f t="shared" si="276"/>
        <v>355</v>
      </c>
    </row>
    <row r="1931" spans="2:10">
      <c r="B1931" s="332"/>
      <c r="C1931" s="388" t="s">
        <v>3950</v>
      </c>
      <c r="D1931" s="385" t="s">
        <v>3951</v>
      </c>
      <c r="E1931" s="619">
        <v>0</v>
      </c>
      <c r="F1931" s="619">
        <v>0</v>
      </c>
      <c r="G1931" s="612">
        <v>1</v>
      </c>
      <c r="H1931" s="612">
        <v>1</v>
      </c>
      <c r="I1931" s="612">
        <f t="shared" si="275"/>
        <v>1</v>
      </c>
      <c r="J1931" s="612">
        <f t="shared" si="276"/>
        <v>1</v>
      </c>
    </row>
    <row r="1932" spans="2:10">
      <c r="B1932" s="332"/>
      <c r="C1932" s="388" t="s">
        <v>3843</v>
      </c>
      <c r="D1932" s="385" t="s">
        <v>3844</v>
      </c>
      <c r="E1932" s="619">
        <v>0</v>
      </c>
      <c r="F1932" s="619">
        <v>0</v>
      </c>
      <c r="G1932" s="612">
        <v>2</v>
      </c>
      <c r="H1932" s="612">
        <v>2</v>
      </c>
      <c r="I1932" s="612">
        <f t="shared" si="275"/>
        <v>2</v>
      </c>
      <c r="J1932" s="612">
        <f t="shared" si="276"/>
        <v>2</v>
      </c>
    </row>
    <row r="1933" spans="2:10">
      <c r="B1933" s="332"/>
      <c r="C1933" s="388" t="s">
        <v>4115</v>
      </c>
      <c r="D1933" s="385" t="s">
        <v>4116</v>
      </c>
      <c r="E1933" s="619">
        <v>63</v>
      </c>
      <c r="F1933" s="619">
        <v>63</v>
      </c>
      <c r="G1933" s="612">
        <v>2</v>
      </c>
      <c r="H1933" s="612">
        <v>2</v>
      </c>
      <c r="I1933" s="612">
        <f t="shared" si="275"/>
        <v>65</v>
      </c>
      <c r="J1933" s="612">
        <f t="shared" si="276"/>
        <v>65</v>
      </c>
    </row>
    <row r="1934" spans="2:10">
      <c r="B1934" s="332"/>
      <c r="C1934" s="388" t="s">
        <v>4117</v>
      </c>
      <c r="D1934" s="385" t="s">
        <v>4118</v>
      </c>
      <c r="E1934" s="619">
        <v>0</v>
      </c>
      <c r="F1934" s="619">
        <v>0</v>
      </c>
      <c r="G1934" s="612">
        <v>37</v>
      </c>
      <c r="H1934" s="612">
        <v>37</v>
      </c>
      <c r="I1934" s="612">
        <f t="shared" si="275"/>
        <v>37</v>
      </c>
      <c r="J1934" s="612">
        <f t="shared" si="276"/>
        <v>37</v>
      </c>
    </row>
    <row r="1935" spans="2:10">
      <c r="B1935" s="332"/>
      <c r="C1935" s="388" t="s">
        <v>4119</v>
      </c>
      <c r="D1935" s="385" t="s">
        <v>3818</v>
      </c>
      <c r="E1935" s="619">
        <v>0</v>
      </c>
      <c r="F1935" s="619">
        <v>0</v>
      </c>
      <c r="G1935" s="612">
        <v>1</v>
      </c>
      <c r="H1935" s="612">
        <v>1</v>
      </c>
      <c r="I1935" s="612">
        <f t="shared" si="275"/>
        <v>1</v>
      </c>
      <c r="J1935" s="612">
        <f t="shared" si="276"/>
        <v>1</v>
      </c>
    </row>
    <row r="1936" spans="2:10">
      <c r="B1936" s="332"/>
      <c r="C1936" s="388" t="s">
        <v>6631</v>
      </c>
      <c r="D1936" s="385" t="s">
        <v>6632</v>
      </c>
      <c r="E1936" s="619">
        <v>0</v>
      </c>
      <c r="F1936" s="619">
        <v>0</v>
      </c>
      <c r="G1936" s="612">
        <v>2</v>
      </c>
      <c r="H1936" s="612">
        <v>2</v>
      </c>
      <c r="I1936" s="612">
        <f t="shared" si="275"/>
        <v>2</v>
      </c>
      <c r="J1936" s="612">
        <f t="shared" si="276"/>
        <v>2</v>
      </c>
    </row>
    <row r="1937" spans="1:10" ht="13.8">
      <c r="C1937" s="333"/>
      <c r="D1937" s="99"/>
      <c r="E1937" s="619"/>
      <c r="F1937" s="619"/>
      <c r="G1937" s="612"/>
      <c r="H1937" s="612"/>
      <c r="I1937" s="612"/>
      <c r="J1937" s="612"/>
    </row>
    <row r="1938" spans="1:10" ht="13.8">
      <c r="A1938" s="392" t="s">
        <v>2818</v>
      </c>
      <c r="C1938" s="333"/>
      <c r="D1938" s="99"/>
      <c r="E1938" s="619"/>
      <c r="F1938" s="619"/>
      <c r="G1938" s="612"/>
      <c r="H1938" s="612"/>
      <c r="I1938" s="612"/>
      <c r="J1938" s="612"/>
    </row>
    <row r="1939" spans="1:10">
      <c r="B1939" s="332"/>
      <c r="C1939" s="389">
        <v>130207</v>
      </c>
      <c r="D1939" s="385" t="s">
        <v>4364</v>
      </c>
      <c r="E1939" s="619">
        <v>10</v>
      </c>
      <c r="F1939" s="619">
        <v>10</v>
      </c>
      <c r="G1939" s="612">
        <v>1</v>
      </c>
      <c r="H1939" s="612">
        <v>1</v>
      </c>
      <c r="I1939" s="612">
        <f t="shared" si="275"/>
        <v>11</v>
      </c>
      <c r="J1939" s="612">
        <f t="shared" si="276"/>
        <v>11</v>
      </c>
    </row>
    <row r="1940" spans="1:10">
      <c r="B1940" s="332"/>
      <c r="C1940" s="389" t="s">
        <v>4120</v>
      </c>
      <c r="D1940" s="385" t="s">
        <v>4121</v>
      </c>
      <c r="E1940" s="619">
        <v>0</v>
      </c>
      <c r="F1940" s="619">
        <v>0</v>
      </c>
      <c r="G1940" s="612">
        <v>6</v>
      </c>
      <c r="H1940" s="612">
        <v>6</v>
      </c>
      <c r="I1940" s="612">
        <f t="shared" si="275"/>
        <v>6</v>
      </c>
      <c r="J1940" s="612">
        <f t="shared" si="276"/>
        <v>6</v>
      </c>
    </row>
    <row r="1941" spans="1:10">
      <c r="B1941" s="332"/>
      <c r="C1941" s="389" t="s">
        <v>4122</v>
      </c>
      <c r="D1941" s="385" t="s">
        <v>4123</v>
      </c>
      <c r="E1941" s="619">
        <v>4</v>
      </c>
      <c r="F1941" s="619">
        <v>4</v>
      </c>
      <c r="G1941" s="612">
        <v>1</v>
      </c>
      <c r="H1941" s="612">
        <v>1</v>
      </c>
      <c r="I1941" s="612">
        <f t="shared" si="275"/>
        <v>5</v>
      </c>
      <c r="J1941" s="612">
        <f t="shared" si="276"/>
        <v>5</v>
      </c>
    </row>
    <row r="1942" spans="1:10">
      <c r="B1942" s="332"/>
      <c r="C1942" s="389" t="s">
        <v>3765</v>
      </c>
      <c r="D1942" s="385" t="s">
        <v>3766</v>
      </c>
      <c r="E1942" s="619">
        <v>15</v>
      </c>
      <c r="F1942" s="619">
        <v>15</v>
      </c>
      <c r="G1942" s="612">
        <v>2</v>
      </c>
      <c r="H1942" s="612">
        <v>2</v>
      </c>
      <c r="I1942" s="612">
        <f t="shared" ref="I1942:I1998" si="277">SUM(E1942,G1942)</f>
        <v>17</v>
      </c>
      <c r="J1942" s="612">
        <f t="shared" ref="J1942:J1998" si="278">SUM(F1942,H1942)</f>
        <v>17</v>
      </c>
    </row>
    <row r="1943" spans="1:10">
      <c r="B1943" s="332"/>
      <c r="C1943" s="389" t="s">
        <v>4124</v>
      </c>
      <c r="D1943" s="381" t="s">
        <v>4125</v>
      </c>
      <c r="E1943" s="619">
        <v>755</v>
      </c>
      <c r="F1943" s="619">
        <v>755</v>
      </c>
      <c r="G1943" s="612">
        <v>27</v>
      </c>
      <c r="H1943" s="612">
        <v>27</v>
      </c>
      <c r="I1943" s="612">
        <f t="shared" si="277"/>
        <v>782</v>
      </c>
      <c r="J1943" s="612">
        <f t="shared" si="278"/>
        <v>782</v>
      </c>
    </row>
    <row r="1944" spans="1:10">
      <c r="B1944" s="332"/>
      <c r="C1944" s="389" t="s">
        <v>4126</v>
      </c>
      <c r="D1944" s="381" t="s">
        <v>4127</v>
      </c>
      <c r="E1944" s="619">
        <v>14</v>
      </c>
      <c r="F1944" s="619">
        <v>14</v>
      </c>
      <c r="G1944" s="612">
        <v>0</v>
      </c>
      <c r="H1944" s="612">
        <v>0</v>
      </c>
      <c r="I1944" s="612">
        <f t="shared" si="277"/>
        <v>14</v>
      </c>
      <c r="J1944" s="612">
        <f t="shared" si="278"/>
        <v>14</v>
      </c>
    </row>
    <row r="1945" spans="1:10">
      <c r="B1945" s="332"/>
      <c r="C1945" s="389" t="s">
        <v>4128</v>
      </c>
      <c r="D1945" s="381" t="s">
        <v>4129</v>
      </c>
      <c r="E1945" s="619">
        <v>2327</v>
      </c>
      <c r="F1945" s="619">
        <v>2327</v>
      </c>
      <c r="G1945" s="612">
        <v>61</v>
      </c>
      <c r="H1945" s="612">
        <v>61</v>
      </c>
      <c r="I1945" s="612">
        <f t="shared" si="277"/>
        <v>2388</v>
      </c>
      <c r="J1945" s="612">
        <f t="shared" si="278"/>
        <v>2388</v>
      </c>
    </row>
    <row r="1946" spans="1:10">
      <c r="B1946" s="332"/>
      <c r="C1946" s="390" t="s">
        <v>4130</v>
      </c>
      <c r="D1946" s="385" t="s">
        <v>4131</v>
      </c>
      <c r="E1946" s="619">
        <v>5</v>
      </c>
      <c r="F1946" s="619">
        <v>5</v>
      </c>
      <c r="G1946" s="612">
        <v>0</v>
      </c>
      <c r="H1946" s="612">
        <v>0</v>
      </c>
      <c r="I1946" s="612">
        <f t="shared" si="277"/>
        <v>5</v>
      </c>
      <c r="J1946" s="612">
        <f t="shared" si="278"/>
        <v>5</v>
      </c>
    </row>
    <row r="1947" spans="1:10">
      <c r="B1947" s="332"/>
      <c r="C1947" s="388" t="s">
        <v>4132</v>
      </c>
      <c r="D1947" s="385" t="s">
        <v>4133</v>
      </c>
      <c r="E1947" s="619">
        <v>2083</v>
      </c>
      <c r="F1947" s="619">
        <v>2083</v>
      </c>
      <c r="G1947" s="612">
        <v>497</v>
      </c>
      <c r="H1947" s="612">
        <v>497</v>
      </c>
      <c r="I1947" s="612">
        <f t="shared" si="277"/>
        <v>2580</v>
      </c>
      <c r="J1947" s="612">
        <f t="shared" si="278"/>
        <v>2580</v>
      </c>
    </row>
    <row r="1948" spans="1:10">
      <c r="B1948" s="332"/>
      <c r="C1948" s="388" t="s">
        <v>4134</v>
      </c>
      <c r="D1948" s="385" t="s">
        <v>4135</v>
      </c>
      <c r="E1948" s="619">
        <v>60</v>
      </c>
      <c r="F1948" s="619">
        <v>60</v>
      </c>
      <c r="G1948" s="612">
        <v>0</v>
      </c>
      <c r="H1948" s="612">
        <v>0</v>
      </c>
      <c r="I1948" s="612">
        <f t="shared" si="277"/>
        <v>60</v>
      </c>
      <c r="J1948" s="612">
        <f t="shared" si="278"/>
        <v>60</v>
      </c>
    </row>
    <row r="1949" spans="1:10">
      <c r="B1949" s="332"/>
      <c r="C1949" s="388" t="s">
        <v>4136</v>
      </c>
      <c r="D1949" s="385" t="s">
        <v>4137</v>
      </c>
      <c r="E1949" s="619">
        <v>105</v>
      </c>
      <c r="F1949" s="619">
        <v>105</v>
      </c>
      <c r="G1949" s="612">
        <v>0</v>
      </c>
      <c r="H1949" s="612">
        <v>0</v>
      </c>
      <c r="I1949" s="612">
        <f t="shared" si="277"/>
        <v>105</v>
      </c>
      <c r="J1949" s="612">
        <f t="shared" si="278"/>
        <v>105</v>
      </c>
    </row>
    <row r="1950" spans="1:10">
      <c r="B1950" s="332"/>
      <c r="C1950" s="388" t="s">
        <v>4138</v>
      </c>
      <c r="D1950" s="385" t="s">
        <v>4139</v>
      </c>
      <c r="E1950" s="619">
        <v>44</v>
      </c>
      <c r="F1950" s="619">
        <v>44</v>
      </c>
      <c r="G1950" s="612">
        <v>0</v>
      </c>
      <c r="H1950" s="612">
        <v>0</v>
      </c>
      <c r="I1950" s="612">
        <f t="shared" si="277"/>
        <v>44</v>
      </c>
      <c r="J1950" s="612">
        <f t="shared" si="278"/>
        <v>44</v>
      </c>
    </row>
    <row r="1951" spans="1:10">
      <c r="B1951" s="332"/>
      <c r="C1951" s="388" t="s">
        <v>4140</v>
      </c>
      <c r="D1951" s="385" t="s">
        <v>4141</v>
      </c>
      <c r="E1951" s="619">
        <v>44</v>
      </c>
      <c r="F1951" s="619">
        <v>44</v>
      </c>
      <c r="G1951" s="612">
        <v>0</v>
      </c>
      <c r="H1951" s="612">
        <v>0</v>
      </c>
      <c r="I1951" s="612">
        <f t="shared" si="277"/>
        <v>44</v>
      </c>
      <c r="J1951" s="612">
        <f t="shared" si="278"/>
        <v>44</v>
      </c>
    </row>
    <row r="1952" spans="1:10">
      <c r="B1952" s="332"/>
      <c r="C1952" s="388" t="s">
        <v>3541</v>
      </c>
      <c r="D1952" s="385" t="s">
        <v>3542</v>
      </c>
      <c r="E1952" s="619">
        <v>354</v>
      </c>
      <c r="F1952" s="619">
        <v>354</v>
      </c>
      <c r="G1952" s="612">
        <v>0</v>
      </c>
      <c r="H1952" s="612">
        <v>0</v>
      </c>
      <c r="I1952" s="612">
        <f t="shared" si="277"/>
        <v>354</v>
      </c>
      <c r="J1952" s="612">
        <f t="shared" si="278"/>
        <v>354</v>
      </c>
    </row>
    <row r="1953" spans="2:10">
      <c r="B1953" s="332"/>
      <c r="C1953" s="390" t="s">
        <v>3545</v>
      </c>
      <c r="D1953" s="385" t="s">
        <v>3546</v>
      </c>
      <c r="E1953" s="619">
        <v>1108</v>
      </c>
      <c r="F1953" s="619">
        <v>1108</v>
      </c>
      <c r="G1953" s="612">
        <v>0</v>
      </c>
      <c r="H1953" s="612">
        <v>0</v>
      </c>
      <c r="I1953" s="612">
        <f t="shared" si="277"/>
        <v>1108</v>
      </c>
      <c r="J1953" s="612">
        <f t="shared" si="278"/>
        <v>1108</v>
      </c>
    </row>
    <row r="1954" spans="2:10">
      <c r="B1954" s="332"/>
      <c r="C1954" s="388" t="s">
        <v>3347</v>
      </c>
      <c r="D1954" s="385" t="s">
        <v>3348</v>
      </c>
      <c r="E1954" s="619">
        <v>0</v>
      </c>
      <c r="F1954" s="619">
        <v>0</v>
      </c>
      <c r="G1954" s="612">
        <v>1540</v>
      </c>
      <c r="H1954" s="612">
        <v>1540</v>
      </c>
      <c r="I1954" s="612">
        <f t="shared" si="277"/>
        <v>1540</v>
      </c>
      <c r="J1954" s="612">
        <f t="shared" si="278"/>
        <v>1540</v>
      </c>
    </row>
    <row r="1955" spans="2:10">
      <c r="B1955" s="332"/>
      <c r="C1955" s="388" t="s">
        <v>3085</v>
      </c>
      <c r="D1955" s="385" t="s">
        <v>3086</v>
      </c>
      <c r="E1955" s="619">
        <v>0</v>
      </c>
      <c r="F1955" s="619">
        <v>0</v>
      </c>
      <c r="G1955" s="612">
        <v>72</v>
      </c>
      <c r="H1955" s="612">
        <v>72</v>
      </c>
      <c r="I1955" s="612">
        <f t="shared" si="277"/>
        <v>72</v>
      </c>
      <c r="J1955" s="612">
        <f t="shared" si="278"/>
        <v>72</v>
      </c>
    </row>
    <row r="1956" spans="2:10">
      <c r="B1956" s="332"/>
      <c r="C1956" s="388" t="s">
        <v>3094</v>
      </c>
      <c r="D1956" s="385" t="s">
        <v>3095</v>
      </c>
      <c r="E1956" s="619">
        <v>5</v>
      </c>
      <c r="F1956" s="619">
        <v>5</v>
      </c>
      <c r="G1956" s="612">
        <v>458</v>
      </c>
      <c r="H1956" s="612">
        <v>458</v>
      </c>
      <c r="I1956" s="612">
        <f t="shared" si="277"/>
        <v>463</v>
      </c>
      <c r="J1956" s="612">
        <f t="shared" si="278"/>
        <v>463</v>
      </c>
    </row>
    <row r="1957" spans="2:10">
      <c r="B1957" s="332"/>
      <c r="C1957" s="389" t="s">
        <v>4142</v>
      </c>
      <c r="D1957" s="385" t="s">
        <v>4143</v>
      </c>
      <c r="E1957" s="619">
        <v>89</v>
      </c>
      <c r="F1957" s="619">
        <v>89</v>
      </c>
      <c r="G1957" s="612">
        <v>0</v>
      </c>
      <c r="H1957" s="612">
        <v>0</v>
      </c>
      <c r="I1957" s="612">
        <f t="shared" si="277"/>
        <v>89</v>
      </c>
      <c r="J1957" s="612">
        <f t="shared" si="278"/>
        <v>89</v>
      </c>
    </row>
    <row r="1958" spans="2:10">
      <c r="B1958" s="332"/>
      <c r="C1958" s="388" t="s">
        <v>3769</v>
      </c>
      <c r="D1958" s="385" t="s">
        <v>3770</v>
      </c>
      <c r="E1958" s="619">
        <v>18</v>
      </c>
      <c r="F1958" s="619">
        <v>18</v>
      </c>
      <c r="G1958" s="612">
        <v>1</v>
      </c>
      <c r="H1958" s="612">
        <v>1</v>
      </c>
      <c r="I1958" s="612">
        <f t="shared" si="277"/>
        <v>19</v>
      </c>
      <c r="J1958" s="612">
        <f t="shared" si="278"/>
        <v>19</v>
      </c>
    </row>
    <row r="1959" spans="2:10">
      <c r="B1959" s="332"/>
      <c r="C1959" s="390" t="s">
        <v>4144</v>
      </c>
      <c r="D1959" s="385" t="s">
        <v>4145</v>
      </c>
      <c r="E1959" s="619">
        <v>3</v>
      </c>
      <c r="F1959" s="619">
        <v>3</v>
      </c>
      <c r="G1959" s="612">
        <v>0</v>
      </c>
      <c r="H1959" s="612">
        <v>0</v>
      </c>
      <c r="I1959" s="612">
        <f t="shared" si="277"/>
        <v>3</v>
      </c>
      <c r="J1959" s="612">
        <f t="shared" si="278"/>
        <v>3</v>
      </c>
    </row>
    <row r="1960" spans="2:10">
      <c r="B1960" s="332"/>
      <c r="C1960" s="390" t="s">
        <v>4146</v>
      </c>
      <c r="D1960" s="385" t="s">
        <v>4147</v>
      </c>
      <c r="E1960" s="619">
        <v>2</v>
      </c>
      <c r="F1960" s="619">
        <v>2</v>
      </c>
      <c r="G1960" s="612">
        <v>0</v>
      </c>
      <c r="H1960" s="612">
        <v>0</v>
      </c>
      <c r="I1960" s="612">
        <f t="shared" si="277"/>
        <v>2</v>
      </c>
      <c r="J1960" s="612">
        <f t="shared" si="278"/>
        <v>2</v>
      </c>
    </row>
    <row r="1961" spans="2:10">
      <c r="B1961" s="332"/>
      <c r="C1961" s="388" t="s">
        <v>4148</v>
      </c>
      <c r="D1961" s="385" t="s">
        <v>4149</v>
      </c>
      <c r="E1961" s="619">
        <v>8</v>
      </c>
      <c r="F1961" s="619">
        <v>8</v>
      </c>
      <c r="G1961" s="612">
        <v>1</v>
      </c>
      <c r="H1961" s="612">
        <v>1</v>
      </c>
      <c r="I1961" s="612">
        <f t="shared" si="277"/>
        <v>9</v>
      </c>
      <c r="J1961" s="612">
        <f t="shared" si="278"/>
        <v>9</v>
      </c>
    </row>
    <row r="1962" spans="2:10">
      <c r="B1962" s="332"/>
      <c r="C1962" s="388" t="s">
        <v>3099</v>
      </c>
      <c r="D1962" s="385" t="s">
        <v>3100</v>
      </c>
      <c r="E1962" s="619">
        <v>472</v>
      </c>
      <c r="F1962" s="619">
        <v>472</v>
      </c>
      <c r="G1962" s="612">
        <v>203</v>
      </c>
      <c r="H1962" s="612">
        <v>203</v>
      </c>
      <c r="I1962" s="612">
        <f t="shared" si="277"/>
        <v>675</v>
      </c>
      <c r="J1962" s="612">
        <f t="shared" si="278"/>
        <v>675</v>
      </c>
    </row>
    <row r="1963" spans="2:10">
      <c r="B1963" s="332"/>
      <c r="C1963" s="388" t="s">
        <v>4150</v>
      </c>
      <c r="D1963" s="385" t="s">
        <v>4151</v>
      </c>
      <c r="E1963" s="619">
        <v>3</v>
      </c>
      <c r="F1963" s="619">
        <v>3</v>
      </c>
      <c r="G1963" s="612">
        <v>1</v>
      </c>
      <c r="H1963" s="612">
        <v>1</v>
      </c>
      <c r="I1963" s="612">
        <f t="shared" si="277"/>
        <v>4</v>
      </c>
      <c r="J1963" s="612">
        <f t="shared" si="278"/>
        <v>4</v>
      </c>
    </row>
    <row r="1964" spans="2:10">
      <c r="B1964" s="332"/>
      <c r="C1964" s="390" t="s">
        <v>4152</v>
      </c>
      <c r="D1964" s="385" t="s">
        <v>4153</v>
      </c>
      <c r="E1964" s="619">
        <v>0</v>
      </c>
      <c r="F1964" s="619">
        <v>0</v>
      </c>
      <c r="G1964" s="612">
        <v>1</v>
      </c>
      <c r="H1964" s="612">
        <v>1</v>
      </c>
      <c r="I1964" s="612">
        <f t="shared" si="277"/>
        <v>1</v>
      </c>
      <c r="J1964" s="612">
        <f t="shared" si="278"/>
        <v>1</v>
      </c>
    </row>
    <row r="1965" spans="2:10">
      <c r="B1965" s="332"/>
      <c r="C1965" s="390" t="s">
        <v>4154</v>
      </c>
      <c r="D1965" s="385" t="s">
        <v>4155</v>
      </c>
      <c r="E1965" s="619">
        <v>6</v>
      </c>
      <c r="F1965" s="619">
        <v>6</v>
      </c>
      <c r="G1965" s="612">
        <v>2</v>
      </c>
      <c r="H1965" s="612">
        <v>2</v>
      </c>
      <c r="I1965" s="612">
        <f t="shared" si="277"/>
        <v>8</v>
      </c>
      <c r="J1965" s="612">
        <f t="shared" si="278"/>
        <v>8</v>
      </c>
    </row>
    <row r="1966" spans="2:10">
      <c r="B1966" s="332"/>
      <c r="C1966" s="388" t="s">
        <v>4156</v>
      </c>
      <c r="D1966" s="385" t="s">
        <v>4157</v>
      </c>
      <c r="E1966" s="619">
        <v>3</v>
      </c>
      <c r="F1966" s="619">
        <v>3</v>
      </c>
      <c r="G1966" s="612">
        <v>0</v>
      </c>
      <c r="H1966" s="612">
        <v>0</v>
      </c>
      <c r="I1966" s="612">
        <f t="shared" si="277"/>
        <v>3</v>
      </c>
      <c r="J1966" s="612">
        <f t="shared" si="278"/>
        <v>3</v>
      </c>
    </row>
    <row r="1967" spans="2:10">
      <c r="B1967" s="332"/>
      <c r="C1967" s="389" t="s">
        <v>4158</v>
      </c>
      <c r="D1967" s="381" t="s">
        <v>4159</v>
      </c>
      <c r="E1967" s="619">
        <v>9</v>
      </c>
      <c r="F1967" s="619">
        <v>9</v>
      </c>
      <c r="G1967" s="612">
        <v>2</v>
      </c>
      <c r="H1967" s="612">
        <v>2</v>
      </c>
      <c r="I1967" s="612">
        <f t="shared" si="277"/>
        <v>11</v>
      </c>
      <c r="J1967" s="612">
        <f t="shared" si="278"/>
        <v>11</v>
      </c>
    </row>
    <row r="1968" spans="2:10">
      <c r="B1968" s="332"/>
      <c r="C1968" s="388" t="s">
        <v>4160</v>
      </c>
      <c r="D1968" s="385" t="s">
        <v>4161</v>
      </c>
      <c r="E1968" s="619">
        <v>6</v>
      </c>
      <c r="F1968" s="619">
        <v>6</v>
      </c>
      <c r="G1968" s="612">
        <v>8</v>
      </c>
      <c r="H1968" s="612">
        <v>8</v>
      </c>
      <c r="I1968" s="612">
        <f t="shared" si="277"/>
        <v>14</v>
      </c>
      <c r="J1968" s="612">
        <f t="shared" si="278"/>
        <v>14</v>
      </c>
    </row>
    <row r="1969" spans="2:10">
      <c r="B1969" s="332"/>
      <c r="C1969" s="390" t="s">
        <v>3779</v>
      </c>
      <c r="D1969" s="385" t="s">
        <v>3780</v>
      </c>
      <c r="E1969" s="619">
        <v>1</v>
      </c>
      <c r="F1969" s="619">
        <v>1</v>
      </c>
      <c r="G1969" s="612">
        <v>0</v>
      </c>
      <c r="H1969" s="612">
        <v>0</v>
      </c>
      <c r="I1969" s="612">
        <f t="shared" si="277"/>
        <v>1</v>
      </c>
      <c r="J1969" s="612">
        <f t="shared" si="278"/>
        <v>1</v>
      </c>
    </row>
    <row r="1970" spans="2:10">
      <c r="B1970" s="332"/>
      <c r="C1970" s="390" t="s">
        <v>3781</v>
      </c>
      <c r="D1970" s="385" t="s">
        <v>3782</v>
      </c>
      <c r="E1970" s="619">
        <v>2</v>
      </c>
      <c r="F1970" s="619">
        <v>2</v>
      </c>
      <c r="G1970" s="612">
        <v>2</v>
      </c>
      <c r="H1970" s="612">
        <v>2</v>
      </c>
      <c r="I1970" s="612">
        <f t="shared" si="277"/>
        <v>4</v>
      </c>
      <c r="J1970" s="612">
        <f t="shared" si="278"/>
        <v>4</v>
      </c>
    </row>
    <row r="1971" spans="2:10">
      <c r="B1971" s="332"/>
      <c r="C1971" s="389" t="s">
        <v>2547</v>
      </c>
      <c r="D1971" s="381" t="s">
        <v>2980</v>
      </c>
      <c r="E1971" s="619">
        <v>18</v>
      </c>
      <c r="F1971" s="619">
        <v>18</v>
      </c>
      <c r="G1971" s="612">
        <v>7</v>
      </c>
      <c r="H1971" s="612">
        <v>7</v>
      </c>
      <c r="I1971" s="612">
        <f t="shared" si="277"/>
        <v>25</v>
      </c>
      <c r="J1971" s="612">
        <f t="shared" si="278"/>
        <v>25</v>
      </c>
    </row>
    <row r="1972" spans="2:10">
      <c r="B1972" s="332"/>
      <c r="C1972" s="389" t="s">
        <v>2548</v>
      </c>
      <c r="D1972" s="381" t="s">
        <v>2549</v>
      </c>
      <c r="E1972" s="619">
        <v>4</v>
      </c>
      <c r="F1972" s="619">
        <v>4</v>
      </c>
      <c r="G1972" s="612">
        <v>2</v>
      </c>
      <c r="H1972" s="612">
        <v>2</v>
      </c>
      <c r="I1972" s="612">
        <f t="shared" si="277"/>
        <v>6</v>
      </c>
      <c r="J1972" s="612">
        <f t="shared" si="278"/>
        <v>6</v>
      </c>
    </row>
    <row r="1973" spans="2:10">
      <c r="B1973" s="332"/>
      <c r="C1973" s="390" t="s">
        <v>2550</v>
      </c>
      <c r="D1973" s="385" t="s">
        <v>2551</v>
      </c>
      <c r="E1973" s="619">
        <v>11</v>
      </c>
      <c r="F1973" s="619">
        <v>11</v>
      </c>
      <c r="G1973" s="612">
        <v>4</v>
      </c>
      <c r="H1973" s="612">
        <v>4</v>
      </c>
      <c r="I1973" s="612">
        <f t="shared" si="277"/>
        <v>15</v>
      </c>
      <c r="J1973" s="612">
        <f t="shared" si="278"/>
        <v>15</v>
      </c>
    </row>
    <row r="1974" spans="2:10">
      <c r="B1974" s="332"/>
      <c r="C1974" s="390" t="s">
        <v>3787</v>
      </c>
      <c r="D1974" s="385" t="s">
        <v>3788</v>
      </c>
      <c r="E1974" s="619">
        <v>0</v>
      </c>
      <c r="F1974" s="619">
        <v>0</v>
      </c>
      <c r="G1974" s="612">
        <v>50</v>
      </c>
      <c r="H1974" s="612">
        <v>50</v>
      </c>
      <c r="I1974" s="612">
        <f t="shared" si="277"/>
        <v>50</v>
      </c>
      <c r="J1974" s="612">
        <f t="shared" si="278"/>
        <v>50</v>
      </c>
    </row>
    <row r="1975" spans="2:10">
      <c r="B1975" s="332"/>
      <c r="C1975" s="390" t="s">
        <v>3789</v>
      </c>
      <c r="D1975" s="385" t="s">
        <v>3790</v>
      </c>
      <c r="E1975" s="619">
        <v>0</v>
      </c>
      <c r="F1975" s="619">
        <v>0</v>
      </c>
      <c r="G1975" s="612">
        <v>11</v>
      </c>
      <c r="H1975" s="612">
        <v>11</v>
      </c>
      <c r="I1975" s="612">
        <f t="shared" si="277"/>
        <v>11</v>
      </c>
      <c r="J1975" s="612">
        <f t="shared" si="278"/>
        <v>11</v>
      </c>
    </row>
    <row r="1976" spans="2:10">
      <c r="B1976" s="332"/>
      <c r="C1976" s="390" t="s">
        <v>3101</v>
      </c>
      <c r="D1976" s="385" t="s">
        <v>3102</v>
      </c>
      <c r="E1976" s="619">
        <v>0</v>
      </c>
      <c r="F1976" s="619">
        <v>0</v>
      </c>
      <c r="G1976" s="612">
        <v>13</v>
      </c>
      <c r="H1976" s="612">
        <v>13</v>
      </c>
      <c r="I1976" s="612">
        <f t="shared" si="277"/>
        <v>13</v>
      </c>
      <c r="J1976" s="612">
        <f t="shared" si="278"/>
        <v>13</v>
      </c>
    </row>
    <row r="1977" spans="2:10">
      <c r="B1977" s="332"/>
      <c r="C1977" s="388" t="s">
        <v>4162</v>
      </c>
      <c r="D1977" s="385" t="s">
        <v>4163</v>
      </c>
      <c r="E1977" s="619">
        <v>34</v>
      </c>
      <c r="F1977" s="619">
        <v>34</v>
      </c>
      <c r="G1977" s="612">
        <v>0</v>
      </c>
      <c r="H1977" s="612">
        <v>0</v>
      </c>
      <c r="I1977" s="612">
        <f t="shared" si="277"/>
        <v>34</v>
      </c>
      <c r="J1977" s="612">
        <f t="shared" si="278"/>
        <v>34</v>
      </c>
    </row>
    <row r="1978" spans="2:10">
      <c r="B1978" s="332"/>
      <c r="C1978" s="390" t="s">
        <v>4164</v>
      </c>
      <c r="D1978" s="385" t="s">
        <v>4165</v>
      </c>
      <c r="E1978" s="619">
        <v>1</v>
      </c>
      <c r="F1978" s="619">
        <v>1</v>
      </c>
      <c r="G1978" s="612">
        <v>0</v>
      </c>
      <c r="H1978" s="612">
        <v>0</v>
      </c>
      <c r="I1978" s="612">
        <f t="shared" si="277"/>
        <v>1</v>
      </c>
      <c r="J1978" s="612">
        <f t="shared" si="278"/>
        <v>1</v>
      </c>
    </row>
    <row r="1979" spans="2:10">
      <c r="B1979" s="332"/>
      <c r="C1979" s="390" t="s">
        <v>4166</v>
      </c>
      <c r="D1979" s="385" t="s">
        <v>4167</v>
      </c>
      <c r="E1979" s="619">
        <v>0</v>
      </c>
      <c r="F1979" s="619">
        <v>0</v>
      </c>
      <c r="G1979" s="612">
        <v>1</v>
      </c>
      <c r="H1979" s="612">
        <v>1</v>
      </c>
      <c r="I1979" s="612">
        <f t="shared" si="277"/>
        <v>1</v>
      </c>
      <c r="J1979" s="612">
        <f t="shared" si="278"/>
        <v>1</v>
      </c>
    </row>
    <row r="1980" spans="2:10">
      <c r="B1980" s="332"/>
      <c r="C1980" s="390" t="s">
        <v>4168</v>
      </c>
      <c r="D1980" s="385" t="s">
        <v>4169</v>
      </c>
      <c r="E1980" s="619">
        <v>0</v>
      </c>
      <c r="F1980" s="619">
        <v>0</v>
      </c>
      <c r="G1980" s="612">
        <v>1</v>
      </c>
      <c r="H1980" s="612">
        <v>1</v>
      </c>
      <c r="I1980" s="612">
        <f t="shared" si="277"/>
        <v>1</v>
      </c>
      <c r="J1980" s="612">
        <f t="shared" si="278"/>
        <v>1</v>
      </c>
    </row>
    <row r="1981" spans="2:10">
      <c r="B1981" s="332"/>
      <c r="C1981" s="389" t="s">
        <v>4170</v>
      </c>
      <c r="D1981" s="381" t="s">
        <v>4171</v>
      </c>
      <c r="E1981" s="619">
        <v>0</v>
      </c>
      <c r="F1981" s="619">
        <v>0</v>
      </c>
      <c r="G1981" s="612">
        <v>15</v>
      </c>
      <c r="H1981" s="612">
        <v>15</v>
      </c>
      <c r="I1981" s="612">
        <f t="shared" si="277"/>
        <v>15</v>
      </c>
      <c r="J1981" s="612">
        <f t="shared" si="278"/>
        <v>15</v>
      </c>
    </row>
    <row r="1982" spans="2:10">
      <c r="B1982" s="332"/>
      <c r="C1982" s="388" t="s">
        <v>4172</v>
      </c>
      <c r="D1982" s="385" t="s">
        <v>4173</v>
      </c>
      <c r="E1982" s="619">
        <v>0</v>
      </c>
      <c r="F1982" s="619">
        <v>0</v>
      </c>
      <c r="G1982" s="612">
        <v>32</v>
      </c>
      <c r="H1982" s="612">
        <v>32</v>
      </c>
      <c r="I1982" s="612">
        <f t="shared" si="277"/>
        <v>32</v>
      </c>
      <c r="J1982" s="612">
        <f t="shared" si="278"/>
        <v>32</v>
      </c>
    </row>
    <row r="1983" spans="2:10">
      <c r="B1983" s="332"/>
      <c r="C1983" s="388" t="s">
        <v>4174</v>
      </c>
      <c r="D1983" s="385" t="s">
        <v>4175</v>
      </c>
      <c r="E1983" s="619">
        <v>0</v>
      </c>
      <c r="F1983" s="619">
        <v>0</v>
      </c>
      <c r="G1983" s="612">
        <v>12</v>
      </c>
      <c r="H1983" s="612">
        <v>12</v>
      </c>
      <c r="I1983" s="612">
        <f t="shared" si="277"/>
        <v>12</v>
      </c>
      <c r="J1983" s="612">
        <f t="shared" si="278"/>
        <v>12</v>
      </c>
    </row>
    <row r="1984" spans="2:10">
      <c r="B1984" s="332"/>
      <c r="C1984" s="388" t="s">
        <v>4176</v>
      </c>
      <c r="D1984" s="385" t="s">
        <v>4177</v>
      </c>
      <c r="E1984" s="619">
        <v>164</v>
      </c>
      <c r="F1984" s="619">
        <v>164</v>
      </c>
      <c r="G1984" s="612">
        <v>0</v>
      </c>
      <c r="H1984" s="612">
        <v>0</v>
      </c>
      <c r="I1984" s="612">
        <f t="shared" si="277"/>
        <v>164</v>
      </c>
      <c r="J1984" s="612">
        <f t="shared" si="278"/>
        <v>164</v>
      </c>
    </row>
    <row r="1985" spans="2:10">
      <c r="B1985" s="332"/>
      <c r="C1985" s="389" t="s">
        <v>4178</v>
      </c>
      <c r="D1985" s="381" t="s">
        <v>4179</v>
      </c>
      <c r="E1985" s="619">
        <v>509</v>
      </c>
      <c r="F1985" s="619">
        <v>509</v>
      </c>
      <c r="G1985" s="612">
        <v>0</v>
      </c>
      <c r="H1985" s="612">
        <v>0</v>
      </c>
      <c r="I1985" s="612">
        <f t="shared" si="277"/>
        <v>509</v>
      </c>
      <c r="J1985" s="612">
        <f t="shared" si="278"/>
        <v>509</v>
      </c>
    </row>
    <row r="1986" spans="2:10">
      <c r="B1986" s="332"/>
      <c r="C1986" s="390" t="s">
        <v>4180</v>
      </c>
      <c r="D1986" s="385" t="s">
        <v>4181</v>
      </c>
      <c r="E1986" s="619">
        <v>1</v>
      </c>
      <c r="F1986" s="619">
        <v>1</v>
      </c>
      <c r="G1986" s="612">
        <v>0</v>
      </c>
      <c r="H1986" s="612">
        <v>0</v>
      </c>
      <c r="I1986" s="612">
        <f t="shared" si="277"/>
        <v>1</v>
      </c>
      <c r="J1986" s="612">
        <f t="shared" si="278"/>
        <v>1</v>
      </c>
    </row>
    <row r="1987" spans="2:10">
      <c r="B1987" s="332"/>
      <c r="C1987" s="388" t="s">
        <v>4182</v>
      </c>
      <c r="D1987" s="385" t="s">
        <v>4183</v>
      </c>
      <c r="E1987" s="619">
        <v>22404</v>
      </c>
      <c r="F1987" s="619">
        <v>22404</v>
      </c>
      <c r="G1987" s="612">
        <v>1</v>
      </c>
      <c r="H1987" s="612">
        <v>1</v>
      </c>
      <c r="I1987" s="612">
        <f t="shared" si="277"/>
        <v>22405</v>
      </c>
      <c r="J1987" s="612">
        <f t="shared" si="278"/>
        <v>22405</v>
      </c>
    </row>
    <row r="1988" spans="2:10">
      <c r="B1988" s="332"/>
      <c r="C1988" s="389" t="s">
        <v>4184</v>
      </c>
      <c r="D1988" s="381" t="s">
        <v>4185</v>
      </c>
      <c r="E1988" s="619">
        <v>22518</v>
      </c>
      <c r="F1988" s="619">
        <v>22518</v>
      </c>
      <c r="G1988" s="612">
        <v>2</v>
      </c>
      <c r="H1988" s="612">
        <v>2</v>
      </c>
      <c r="I1988" s="612">
        <f t="shared" si="277"/>
        <v>22520</v>
      </c>
      <c r="J1988" s="612">
        <f t="shared" si="278"/>
        <v>22520</v>
      </c>
    </row>
    <row r="1989" spans="2:10">
      <c r="B1989" s="332"/>
      <c r="C1989" s="390" t="s">
        <v>4186</v>
      </c>
      <c r="D1989" s="385" t="s">
        <v>4187</v>
      </c>
      <c r="E1989" s="619">
        <v>3</v>
      </c>
      <c r="F1989" s="619">
        <v>3</v>
      </c>
      <c r="G1989" s="612">
        <v>0</v>
      </c>
      <c r="H1989" s="612">
        <v>0</v>
      </c>
      <c r="I1989" s="612">
        <f t="shared" si="277"/>
        <v>3</v>
      </c>
      <c r="J1989" s="612">
        <f t="shared" si="278"/>
        <v>3</v>
      </c>
    </row>
    <row r="1990" spans="2:10">
      <c r="B1990" s="332"/>
      <c r="C1990" s="390" t="s">
        <v>4188</v>
      </c>
      <c r="D1990" s="385" t="s">
        <v>4189</v>
      </c>
      <c r="E1990" s="619">
        <v>0</v>
      </c>
      <c r="F1990" s="619">
        <v>0</v>
      </c>
      <c r="G1990" s="612">
        <v>1</v>
      </c>
      <c r="H1990" s="612">
        <v>1</v>
      </c>
      <c r="I1990" s="612">
        <f t="shared" si="277"/>
        <v>1</v>
      </c>
      <c r="J1990" s="612">
        <f t="shared" si="278"/>
        <v>1</v>
      </c>
    </row>
    <row r="1991" spans="2:10">
      <c r="B1991" s="332"/>
      <c r="C1991" s="388" t="s">
        <v>4190</v>
      </c>
      <c r="D1991" s="385" t="s">
        <v>4191</v>
      </c>
      <c r="E1991" s="619">
        <v>12</v>
      </c>
      <c r="F1991" s="619">
        <v>12</v>
      </c>
      <c r="G1991" s="612">
        <v>0</v>
      </c>
      <c r="H1991" s="612">
        <v>0</v>
      </c>
      <c r="I1991" s="612">
        <f t="shared" si="277"/>
        <v>12</v>
      </c>
      <c r="J1991" s="612">
        <f t="shared" si="278"/>
        <v>12</v>
      </c>
    </row>
    <row r="1992" spans="2:10">
      <c r="B1992" s="332"/>
      <c r="C1992" s="388" t="s">
        <v>4192</v>
      </c>
      <c r="D1992" s="385" t="s">
        <v>4193</v>
      </c>
      <c r="E1992" s="619">
        <v>86</v>
      </c>
      <c r="F1992" s="619">
        <v>86</v>
      </c>
      <c r="G1992" s="612">
        <v>2</v>
      </c>
      <c r="H1992" s="612">
        <v>2</v>
      </c>
      <c r="I1992" s="612">
        <f t="shared" si="277"/>
        <v>88</v>
      </c>
      <c r="J1992" s="612">
        <f t="shared" si="278"/>
        <v>88</v>
      </c>
    </row>
    <row r="1993" spans="2:10">
      <c r="B1993" s="332"/>
      <c r="C1993" s="390" t="s">
        <v>4194</v>
      </c>
      <c r="D1993" s="385" t="s">
        <v>4195</v>
      </c>
      <c r="E1993" s="619">
        <v>0</v>
      </c>
      <c r="F1993" s="619">
        <v>0</v>
      </c>
      <c r="G1993" s="612">
        <v>2</v>
      </c>
      <c r="H1993" s="612">
        <v>2</v>
      </c>
      <c r="I1993" s="612">
        <f t="shared" si="277"/>
        <v>2</v>
      </c>
      <c r="J1993" s="612">
        <f t="shared" si="278"/>
        <v>2</v>
      </c>
    </row>
    <row r="1994" spans="2:10">
      <c r="B1994" s="332"/>
      <c r="C1994" s="390" t="s">
        <v>4196</v>
      </c>
      <c r="D1994" s="385" t="s">
        <v>4197</v>
      </c>
      <c r="E1994" s="619">
        <v>3</v>
      </c>
      <c r="F1994" s="619">
        <v>3</v>
      </c>
      <c r="G1994" s="612">
        <v>0</v>
      </c>
      <c r="H1994" s="612">
        <v>0</v>
      </c>
      <c r="I1994" s="612">
        <f t="shared" si="277"/>
        <v>3</v>
      </c>
      <c r="J1994" s="612">
        <f t="shared" si="278"/>
        <v>3</v>
      </c>
    </row>
    <row r="1995" spans="2:10">
      <c r="B1995" s="332"/>
      <c r="C1995" s="390" t="s">
        <v>4198</v>
      </c>
      <c r="D1995" s="385" t="s">
        <v>4199</v>
      </c>
      <c r="E1995" s="619">
        <v>0</v>
      </c>
      <c r="F1995" s="619">
        <v>0</v>
      </c>
      <c r="G1995" s="612">
        <v>1</v>
      </c>
      <c r="H1995" s="612">
        <v>1</v>
      </c>
      <c r="I1995" s="612">
        <f t="shared" si="277"/>
        <v>1</v>
      </c>
      <c r="J1995" s="612">
        <f t="shared" si="278"/>
        <v>1</v>
      </c>
    </row>
    <row r="1996" spans="2:10">
      <c r="B1996" s="332"/>
      <c r="C1996" s="388" t="s">
        <v>4200</v>
      </c>
      <c r="D1996" s="385" t="s">
        <v>4201</v>
      </c>
      <c r="E1996" s="619">
        <v>0</v>
      </c>
      <c r="F1996" s="619">
        <v>0</v>
      </c>
      <c r="G1996" s="612">
        <v>15</v>
      </c>
      <c r="H1996" s="612">
        <v>15</v>
      </c>
      <c r="I1996" s="612">
        <f t="shared" si="277"/>
        <v>15</v>
      </c>
      <c r="J1996" s="612">
        <f t="shared" si="278"/>
        <v>15</v>
      </c>
    </row>
    <row r="1997" spans="2:10">
      <c r="B1997" s="332"/>
      <c r="C1997" s="388" t="s">
        <v>4202</v>
      </c>
      <c r="D1997" s="385" t="s">
        <v>4203</v>
      </c>
      <c r="E1997" s="619">
        <v>49</v>
      </c>
      <c r="F1997" s="619">
        <v>49</v>
      </c>
      <c r="G1997" s="612">
        <v>4</v>
      </c>
      <c r="H1997" s="612">
        <v>4</v>
      </c>
      <c r="I1997" s="612">
        <f t="shared" si="277"/>
        <v>53</v>
      </c>
      <c r="J1997" s="612">
        <f t="shared" si="278"/>
        <v>53</v>
      </c>
    </row>
    <row r="1998" spans="2:10">
      <c r="B1998" s="332"/>
      <c r="C1998" s="388" t="s">
        <v>4204</v>
      </c>
      <c r="D1998" s="385" t="s">
        <v>4205</v>
      </c>
      <c r="E1998" s="619">
        <v>0</v>
      </c>
      <c r="F1998" s="619">
        <v>0</v>
      </c>
      <c r="G1998" s="612">
        <v>176</v>
      </c>
      <c r="H1998" s="612">
        <v>176</v>
      </c>
      <c r="I1998" s="612">
        <f t="shared" si="277"/>
        <v>176</v>
      </c>
      <c r="J1998" s="612">
        <f t="shared" si="278"/>
        <v>176</v>
      </c>
    </row>
    <row r="1999" spans="2:10">
      <c r="B1999" s="332"/>
      <c r="C1999" s="390" t="s">
        <v>4206</v>
      </c>
      <c r="D1999" s="385" t="s">
        <v>4207</v>
      </c>
      <c r="E1999" s="619">
        <v>0</v>
      </c>
      <c r="F1999" s="619">
        <v>0</v>
      </c>
      <c r="G1999" s="612">
        <v>2</v>
      </c>
      <c r="H1999" s="612">
        <v>2</v>
      </c>
      <c r="I1999" s="612">
        <f t="shared" ref="I1999:I2038" si="279">SUM(E1999,G1999)</f>
        <v>2</v>
      </c>
      <c r="J1999" s="612">
        <f t="shared" ref="J1999:J2038" si="280">SUM(F1999,H1999)</f>
        <v>2</v>
      </c>
    </row>
    <row r="2000" spans="2:10">
      <c r="B2000" s="332"/>
      <c r="C2000" s="388" t="s">
        <v>4208</v>
      </c>
      <c r="D2000" s="385" t="s">
        <v>4209</v>
      </c>
      <c r="E2000" s="619">
        <v>1</v>
      </c>
      <c r="F2000" s="619">
        <v>1</v>
      </c>
      <c r="G2000" s="612">
        <v>1</v>
      </c>
      <c r="H2000" s="612">
        <v>1</v>
      </c>
      <c r="I2000" s="612">
        <f t="shared" si="279"/>
        <v>2</v>
      </c>
      <c r="J2000" s="612">
        <f t="shared" si="280"/>
        <v>2</v>
      </c>
    </row>
    <row r="2001" spans="2:10">
      <c r="B2001" s="332"/>
      <c r="C2001" s="388" t="s">
        <v>4210</v>
      </c>
      <c r="D2001" s="385" t="s">
        <v>4211</v>
      </c>
      <c r="E2001" s="619">
        <v>3</v>
      </c>
      <c r="F2001" s="619">
        <v>3</v>
      </c>
      <c r="G2001" s="612">
        <v>104</v>
      </c>
      <c r="H2001" s="612">
        <v>104</v>
      </c>
      <c r="I2001" s="612">
        <f t="shared" si="279"/>
        <v>107</v>
      </c>
      <c r="J2001" s="612">
        <f t="shared" si="280"/>
        <v>107</v>
      </c>
    </row>
    <row r="2002" spans="2:10">
      <c r="B2002" s="332"/>
      <c r="C2002" s="388" t="s">
        <v>4212</v>
      </c>
      <c r="D2002" s="385" t="s">
        <v>4213</v>
      </c>
      <c r="E2002" s="619">
        <v>0</v>
      </c>
      <c r="F2002" s="619">
        <v>0</v>
      </c>
      <c r="G2002" s="612">
        <v>3</v>
      </c>
      <c r="H2002" s="612">
        <v>3</v>
      </c>
      <c r="I2002" s="612">
        <f t="shared" si="279"/>
        <v>3</v>
      </c>
      <c r="J2002" s="612">
        <f t="shared" si="280"/>
        <v>3</v>
      </c>
    </row>
    <row r="2003" spans="2:10">
      <c r="B2003" s="332"/>
      <c r="C2003" s="388" t="s">
        <v>4214</v>
      </c>
      <c r="D2003" s="385" t="s">
        <v>4215</v>
      </c>
      <c r="E2003" s="619">
        <v>222</v>
      </c>
      <c r="F2003" s="619">
        <v>222</v>
      </c>
      <c r="G2003" s="612">
        <v>1</v>
      </c>
      <c r="H2003" s="612">
        <v>1</v>
      </c>
      <c r="I2003" s="612">
        <f t="shared" si="279"/>
        <v>223</v>
      </c>
      <c r="J2003" s="612">
        <f t="shared" si="280"/>
        <v>223</v>
      </c>
    </row>
    <row r="2004" spans="2:10">
      <c r="B2004" s="332"/>
      <c r="C2004" s="389" t="s">
        <v>4216</v>
      </c>
      <c r="D2004" s="381" t="s">
        <v>4217</v>
      </c>
      <c r="E2004" s="619">
        <v>0</v>
      </c>
      <c r="F2004" s="619">
        <v>0</v>
      </c>
      <c r="G2004" s="612">
        <v>6</v>
      </c>
      <c r="H2004" s="612">
        <v>6</v>
      </c>
      <c r="I2004" s="612">
        <f t="shared" si="279"/>
        <v>6</v>
      </c>
      <c r="J2004" s="612">
        <f t="shared" si="280"/>
        <v>6</v>
      </c>
    </row>
    <row r="2005" spans="2:10">
      <c r="B2005" s="332"/>
      <c r="C2005" s="390" t="s">
        <v>4218</v>
      </c>
      <c r="D2005" s="385" t="s">
        <v>4219</v>
      </c>
      <c r="E2005" s="619">
        <v>1</v>
      </c>
      <c r="F2005" s="619">
        <v>1</v>
      </c>
      <c r="G2005" s="612">
        <v>0</v>
      </c>
      <c r="H2005" s="612">
        <v>0</v>
      </c>
      <c r="I2005" s="612">
        <f t="shared" si="279"/>
        <v>1</v>
      </c>
      <c r="J2005" s="612">
        <f t="shared" si="280"/>
        <v>1</v>
      </c>
    </row>
    <row r="2006" spans="2:10">
      <c r="B2006" s="332"/>
      <c r="C2006" s="389" t="s">
        <v>4220</v>
      </c>
      <c r="D2006" s="381" t="s">
        <v>4221</v>
      </c>
      <c r="E2006" s="619">
        <v>10</v>
      </c>
      <c r="F2006" s="619">
        <v>10</v>
      </c>
      <c r="G2006" s="612">
        <v>0</v>
      </c>
      <c r="H2006" s="612">
        <v>0</v>
      </c>
      <c r="I2006" s="612">
        <f t="shared" si="279"/>
        <v>10</v>
      </c>
      <c r="J2006" s="612">
        <f t="shared" si="280"/>
        <v>10</v>
      </c>
    </row>
    <row r="2007" spans="2:10">
      <c r="B2007" s="332"/>
      <c r="C2007" s="388" t="s">
        <v>4222</v>
      </c>
      <c r="D2007" s="385" t="s">
        <v>4223</v>
      </c>
      <c r="E2007" s="619">
        <v>26989</v>
      </c>
      <c r="F2007" s="619">
        <v>26989</v>
      </c>
      <c r="G2007" s="612">
        <v>4</v>
      </c>
      <c r="H2007" s="612">
        <v>4</v>
      </c>
      <c r="I2007" s="612">
        <f t="shared" si="279"/>
        <v>26993</v>
      </c>
      <c r="J2007" s="612">
        <f t="shared" si="280"/>
        <v>26993</v>
      </c>
    </row>
    <row r="2008" spans="2:10">
      <c r="B2008" s="332"/>
      <c r="C2008" s="388" t="s">
        <v>3821</v>
      </c>
      <c r="D2008" s="385" t="s">
        <v>3822</v>
      </c>
      <c r="E2008" s="619">
        <v>0</v>
      </c>
      <c r="F2008" s="619">
        <v>0</v>
      </c>
      <c r="G2008" s="612">
        <v>180</v>
      </c>
      <c r="H2008" s="612">
        <v>180</v>
      </c>
      <c r="I2008" s="612">
        <f t="shared" si="279"/>
        <v>180</v>
      </c>
      <c r="J2008" s="612">
        <f t="shared" si="280"/>
        <v>180</v>
      </c>
    </row>
    <row r="2009" spans="2:10">
      <c r="B2009" s="332"/>
      <c r="C2009" s="388" t="s">
        <v>3120</v>
      </c>
      <c r="D2009" s="385" t="s">
        <v>3121</v>
      </c>
      <c r="E2009" s="619">
        <v>0</v>
      </c>
      <c r="F2009" s="619">
        <v>0</v>
      </c>
      <c r="G2009" s="612">
        <v>499</v>
      </c>
      <c r="H2009" s="612">
        <v>499</v>
      </c>
      <c r="I2009" s="612">
        <f t="shared" si="279"/>
        <v>499</v>
      </c>
      <c r="J2009" s="612">
        <f t="shared" si="280"/>
        <v>499</v>
      </c>
    </row>
    <row r="2010" spans="2:10">
      <c r="B2010" s="332"/>
      <c r="C2010" s="390" t="s">
        <v>3829</v>
      </c>
      <c r="D2010" s="385" t="s">
        <v>3830</v>
      </c>
      <c r="E2010" s="619">
        <v>0</v>
      </c>
      <c r="F2010" s="619">
        <v>0</v>
      </c>
      <c r="G2010" s="612">
        <v>2</v>
      </c>
      <c r="H2010" s="612">
        <v>2</v>
      </c>
      <c r="I2010" s="612">
        <f t="shared" si="279"/>
        <v>2</v>
      </c>
      <c r="J2010" s="612">
        <f t="shared" si="280"/>
        <v>2</v>
      </c>
    </row>
    <row r="2011" spans="2:10">
      <c r="B2011" s="332"/>
      <c r="C2011" s="389" t="s">
        <v>4224</v>
      </c>
      <c r="D2011" s="381" t="s">
        <v>4225</v>
      </c>
      <c r="E2011" s="619">
        <v>20</v>
      </c>
      <c r="F2011" s="619">
        <v>20</v>
      </c>
      <c r="G2011" s="612">
        <v>5</v>
      </c>
      <c r="H2011" s="612">
        <v>5</v>
      </c>
      <c r="I2011" s="612">
        <f t="shared" si="279"/>
        <v>25</v>
      </c>
      <c r="J2011" s="612">
        <f t="shared" si="280"/>
        <v>25</v>
      </c>
    </row>
    <row r="2012" spans="2:10">
      <c r="B2012" s="332"/>
      <c r="C2012" s="389" t="s">
        <v>4228</v>
      </c>
      <c r="D2012" s="381" t="s">
        <v>4229</v>
      </c>
      <c r="E2012" s="619">
        <v>12</v>
      </c>
      <c r="F2012" s="619">
        <v>12</v>
      </c>
      <c r="G2012" s="612">
        <v>6</v>
      </c>
      <c r="H2012" s="612">
        <v>6</v>
      </c>
      <c r="I2012" s="612">
        <f t="shared" si="279"/>
        <v>18</v>
      </c>
      <c r="J2012" s="612">
        <f t="shared" si="280"/>
        <v>18</v>
      </c>
    </row>
    <row r="2013" spans="2:10">
      <c r="B2013" s="332"/>
      <c r="C2013" s="388" t="s">
        <v>4230</v>
      </c>
      <c r="D2013" s="385" t="s">
        <v>4231</v>
      </c>
      <c r="E2013" s="619">
        <v>47</v>
      </c>
      <c r="F2013" s="619">
        <v>47</v>
      </c>
      <c r="G2013" s="612">
        <v>278</v>
      </c>
      <c r="H2013" s="612">
        <v>278</v>
      </c>
      <c r="I2013" s="612">
        <f t="shared" si="279"/>
        <v>325</v>
      </c>
      <c r="J2013" s="612">
        <f t="shared" si="280"/>
        <v>325</v>
      </c>
    </row>
    <row r="2014" spans="2:10">
      <c r="B2014" s="332"/>
      <c r="C2014" s="388" t="s">
        <v>3208</v>
      </c>
      <c r="D2014" s="385" t="s">
        <v>3209</v>
      </c>
      <c r="E2014" s="619">
        <v>3</v>
      </c>
      <c r="F2014" s="619">
        <v>3</v>
      </c>
      <c r="G2014" s="612">
        <v>4</v>
      </c>
      <c r="H2014" s="612">
        <v>4</v>
      </c>
      <c r="I2014" s="612">
        <f t="shared" si="279"/>
        <v>7</v>
      </c>
      <c r="J2014" s="612">
        <f t="shared" si="280"/>
        <v>7</v>
      </c>
    </row>
    <row r="2015" spans="2:10">
      <c r="B2015" s="332"/>
      <c r="C2015" s="390" t="s">
        <v>3450</v>
      </c>
      <c r="D2015" s="385" t="s">
        <v>3451</v>
      </c>
      <c r="E2015" s="619">
        <v>0</v>
      </c>
      <c r="F2015" s="619">
        <v>0</v>
      </c>
      <c r="G2015" s="612">
        <v>55</v>
      </c>
      <c r="H2015" s="612">
        <v>55</v>
      </c>
      <c r="I2015" s="612">
        <f t="shared" si="279"/>
        <v>55</v>
      </c>
      <c r="J2015" s="612">
        <f t="shared" si="280"/>
        <v>55</v>
      </c>
    </row>
    <row r="2016" spans="2:10">
      <c r="B2016" s="332"/>
      <c r="C2016" s="388" t="s">
        <v>3327</v>
      </c>
      <c r="D2016" s="385" t="s">
        <v>3328</v>
      </c>
      <c r="E2016" s="619">
        <v>44</v>
      </c>
      <c r="F2016" s="619">
        <v>44</v>
      </c>
      <c r="G2016" s="612">
        <v>28</v>
      </c>
      <c r="H2016" s="612">
        <v>28</v>
      </c>
      <c r="I2016" s="612">
        <f t="shared" si="279"/>
        <v>72</v>
      </c>
      <c r="J2016" s="612">
        <f t="shared" si="280"/>
        <v>72</v>
      </c>
    </row>
    <row r="2017" spans="2:10">
      <c r="B2017" s="332"/>
      <c r="C2017" s="388" t="s">
        <v>3553</v>
      </c>
      <c r="D2017" s="385" t="s">
        <v>3554</v>
      </c>
      <c r="E2017" s="619">
        <v>28</v>
      </c>
      <c r="F2017" s="619">
        <v>28</v>
      </c>
      <c r="G2017" s="612">
        <v>74</v>
      </c>
      <c r="H2017" s="612">
        <v>74</v>
      </c>
      <c r="I2017" s="612">
        <f t="shared" si="279"/>
        <v>102</v>
      </c>
      <c r="J2017" s="612">
        <f t="shared" si="280"/>
        <v>102</v>
      </c>
    </row>
    <row r="2018" spans="2:10">
      <c r="B2018" s="332"/>
      <c r="C2018" s="390" t="s">
        <v>3134</v>
      </c>
      <c r="D2018" s="385" t="s">
        <v>3135</v>
      </c>
      <c r="E2018" s="619">
        <v>0</v>
      </c>
      <c r="F2018" s="619">
        <v>0</v>
      </c>
      <c r="G2018" s="612">
        <v>1</v>
      </c>
      <c r="H2018" s="612">
        <v>1</v>
      </c>
      <c r="I2018" s="612">
        <f t="shared" si="279"/>
        <v>1</v>
      </c>
      <c r="J2018" s="612">
        <f t="shared" si="280"/>
        <v>1</v>
      </c>
    </row>
    <row r="2019" spans="2:10">
      <c r="B2019" s="332"/>
      <c r="C2019" s="390" t="s">
        <v>3136</v>
      </c>
      <c r="D2019" s="385" t="s">
        <v>3137</v>
      </c>
      <c r="E2019" s="619">
        <v>0</v>
      </c>
      <c r="F2019" s="619">
        <v>0</v>
      </c>
      <c r="G2019" s="612">
        <v>71</v>
      </c>
      <c r="H2019" s="612">
        <v>71</v>
      </c>
      <c r="I2019" s="612">
        <f t="shared" si="279"/>
        <v>71</v>
      </c>
      <c r="J2019" s="612">
        <f t="shared" si="280"/>
        <v>71</v>
      </c>
    </row>
    <row r="2020" spans="2:10">
      <c r="B2020" s="332"/>
      <c r="C2020" s="389" t="s">
        <v>3950</v>
      </c>
      <c r="D2020" s="381" t="s">
        <v>3951</v>
      </c>
      <c r="E2020" s="619">
        <v>241</v>
      </c>
      <c r="F2020" s="619">
        <v>241</v>
      </c>
      <c r="G2020" s="612">
        <v>5</v>
      </c>
      <c r="H2020" s="612">
        <v>5</v>
      </c>
      <c r="I2020" s="612">
        <f t="shared" si="279"/>
        <v>246</v>
      </c>
      <c r="J2020" s="612">
        <f t="shared" si="280"/>
        <v>246</v>
      </c>
    </row>
    <row r="2021" spans="2:10">
      <c r="B2021" s="332"/>
      <c r="C2021" s="389" t="s">
        <v>3461</v>
      </c>
      <c r="D2021" s="381" t="s">
        <v>3462</v>
      </c>
      <c r="E2021" s="619">
        <v>0</v>
      </c>
      <c r="F2021" s="619">
        <v>0</v>
      </c>
      <c r="G2021" s="612">
        <v>6</v>
      </c>
      <c r="H2021" s="612">
        <v>6</v>
      </c>
      <c r="I2021" s="612">
        <f t="shared" si="279"/>
        <v>6</v>
      </c>
      <c r="J2021" s="612">
        <f t="shared" si="280"/>
        <v>6</v>
      </c>
    </row>
    <row r="2022" spans="2:10">
      <c r="B2022" s="332"/>
      <c r="C2022" s="389" t="s">
        <v>3839</v>
      </c>
      <c r="D2022" s="381" t="s">
        <v>3840</v>
      </c>
      <c r="E2022" s="619">
        <v>0</v>
      </c>
      <c r="F2022" s="619">
        <v>0</v>
      </c>
      <c r="G2022" s="612">
        <v>20</v>
      </c>
      <c r="H2022" s="612">
        <v>20</v>
      </c>
      <c r="I2022" s="612">
        <f t="shared" si="279"/>
        <v>20</v>
      </c>
      <c r="J2022" s="612">
        <f t="shared" si="280"/>
        <v>20</v>
      </c>
    </row>
    <row r="2023" spans="2:10">
      <c r="B2023" s="332"/>
      <c r="C2023" s="389" t="s">
        <v>4232</v>
      </c>
      <c r="D2023" s="381" t="s">
        <v>4233</v>
      </c>
      <c r="E2023" s="619">
        <v>8</v>
      </c>
      <c r="F2023" s="619">
        <v>8</v>
      </c>
      <c r="G2023" s="612">
        <v>597</v>
      </c>
      <c r="H2023" s="612">
        <v>597</v>
      </c>
      <c r="I2023" s="612">
        <f t="shared" si="279"/>
        <v>605</v>
      </c>
      <c r="J2023" s="612">
        <f t="shared" si="280"/>
        <v>605</v>
      </c>
    </row>
    <row r="2024" spans="2:10">
      <c r="B2024" s="332"/>
      <c r="C2024" s="389" t="s">
        <v>4234</v>
      </c>
      <c r="D2024" s="381" t="s">
        <v>4235</v>
      </c>
      <c r="E2024" s="619">
        <v>3</v>
      </c>
      <c r="F2024" s="619">
        <v>3</v>
      </c>
      <c r="G2024" s="612">
        <v>0</v>
      </c>
      <c r="H2024" s="612">
        <v>0</v>
      </c>
      <c r="I2024" s="612">
        <f t="shared" si="279"/>
        <v>3</v>
      </c>
      <c r="J2024" s="612">
        <f t="shared" si="280"/>
        <v>3</v>
      </c>
    </row>
    <row r="2025" spans="2:10">
      <c r="B2025" s="332"/>
      <c r="C2025" s="389" t="s">
        <v>4236</v>
      </c>
      <c r="D2025" s="381" t="s">
        <v>4237</v>
      </c>
      <c r="E2025" s="619">
        <v>212</v>
      </c>
      <c r="F2025" s="619">
        <v>212</v>
      </c>
      <c r="G2025" s="612">
        <v>3</v>
      </c>
      <c r="H2025" s="612">
        <v>3</v>
      </c>
      <c r="I2025" s="612">
        <f t="shared" si="279"/>
        <v>215</v>
      </c>
      <c r="J2025" s="612">
        <f t="shared" si="280"/>
        <v>215</v>
      </c>
    </row>
    <row r="2026" spans="2:10">
      <c r="B2026" s="332"/>
      <c r="C2026" s="390" t="s">
        <v>4238</v>
      </c>
      <c r="D2026" s="385" t="s">
        <v>4239</v>
      </c>
      <c r="E2026" s="619">
        <v>235</v>
      </c>
      <c r="F2026" s="619">
        <v>235</v>
      </c>
      <c r="G2026" s="612">
        <v>4</v>
      </c>
      <c r="H2026" s="612">
        <v>4</v>
      </c>
      <c r="I2026" s="612">
        <f t="shared" si="279"/>
        <v>239</v>
      </c>
      <c r="J2026" s="612">
        <f t="shared" si="280"/>
        <v>239</v>
      </c>
    </row>
    <row r="2027" spans="2:10">
      <c r="B2027" s="332"/>
      <c r="C2027" s="389" t="s">
        <v>3557</v>
      </c>
      <c r="D2027" s="381" t="s">
        <v>3558</v>
      </c>
      <c r="E2027" s="619">
        <v>392</v>
      </c>
      <c r="F2027" s="619">
        <v>392</v>
      </c>
      <c r="G2027" s="612">
        <v>6</v>
      </c>
      <c r="H2027" s="612">
        <v>6</v>
      </c>
      <c r="I2027" s="612">
        <f t="shared" si="279"/>
        <v>398</v>
      </c>
      <c r="J2027" s="612">
        <f t="shared" si="280"/>
        <v>398</v>
      </c>
    </row>
    <row r="2028" spans="2:10">
      <c r="B2028" s="332"/>
      <c r="C2028" s="389" t="s">
        <v>4240</v>
      </c>
      <c r="D2028" s="381" t="s">
        <v>4241</v>
      </c>
      <c r="E2028" s="619">
        <v>257</v>
      </c>
      <c r="F2028" s="619">
        <v>257</v>
      </c>
      <c r="G2028" s="612">
        <v>4</v>
      </c>
      <c r="H2028" s="612">
        <v>4</v>
      </c>
      <c r="I2028" s="612">
        <f t="shared" si="279"/>
        <v>261</v>
      </c>
      <c r="J2028" s="612">
        <f t="shared" si="280"/>
        <v>261</v>
      </c>
    </row>
    <row r="2029" spans="2:10">
      <c r="B2029" s="332"/>
      <c r="C2029" s="389" t="s">
        <v>4242</v>
      </c>
      <c r="D2029" s="381" t="s">
        <v>4243</v>
      </c>
      <c r="E2029" s="619">
        <v>514</v>
      </c>
      <c r="F2029" s="619">
        <v>514</v>
      </c>
      <c r="G2029" s="612">
        <v>6</v>
      </c>
      <c r="H2029" s="612">
        <v>6</v>
      </c>
      <c r="I2029" s="612">
        <f t="shared" si="279"/>
        <v>520</v>
      </c>
      <c r="J2029" s="612">
        <f t="shared" si="280"/>
        <v>520</v>
      </c>
    </row>
    <row r="2030" spans="2:10">
      <c r="B2030" s="332"/>
      <c r="C2030" s="389" t="s">
        <v>4244</v>
      </c>
      <c r="D2030" s="430" t="s">
        <v>4245</v>
      </c>
      <c r="E2030" s="619">
        <v>52</v>
      </c>
      <c r="F2030" s="619">
        <v>52</v>
      </c>
      <c r="G2030" s="612">
        <v>1</v>
      </c>
      <c r="H2030" s="612">
        <v>1</v>
      </c>
      <c r="I2030" s="612">
        <f t="shared" si="279"/>
        <v>53</v>
      </c>
      <c r="J2030" s="612">
        <f t="shared" si="280"/>
        <v>53</v>
      </c>
    </row>
    <row r="2031" spans="2:10">
      <c r="B2031" s="332"/>
      <c r="C2031" s="389" t="s">
        <v>4246</v>
      </c>
      <c r="D2031" s="381" t="s">
        <v>4247</v>
      </c>
      <c r="E2031" s="619">
        <v>485</v>
      </c>
      <c r="F2031" s="619">
        <v>485</v>
      </c>
      <c r="G2031" s="612">
        <v>6</v>
      </c>
      <c r="H2031" s="612">
        <v>6</v>
      </c>
      <c r="I2031" s="612">
        <f t="shared" si="279"/>
        <v>491</v>
      </c>
      <c r="J2031" s="612">
        <f t="shared" si="280"/>
        <v>491</v>
      </c>
    </row>
    <row r="2032" spans="2:10">
      <c r="B2032" s="332"/>
      <c r="C2032" s="966" t="s">
        <v>3138</v>
      </c>
      <c r="D2032" s="385" t="s">
        <v>3139</v>
      </c>
      <c r="E2032" s="619">
        <v>0</v>
      </c>
      <c r="F2032" s="619">
        <v>0</v>
      </c>
      <c r="G2032" s="612">
        <v>254</v>
      </c>
      <c r="H2032" s="612">
        <v>254</v>
      </c>
      <c r="I2032" s="612">
        <f t="shared" si="279"/>
        <v>254</v>
      </c>
      <c r="J2032" s="612">
        <f t="shared" si="280"/>
        <v>254</v>
      </c>
    </row>
    <row r="2033" spans="2:10">
      <c r="B2033" s="332"/>
      <c r="C2033" s="388" t="s">
        <v>3563</v>
      </c>
      <c r="D2033" s="385" t="s">
        <v>3564</v>
      </c>
      <c r="E2033" s="619">
        <v>287</v>
      </c>
      <c r="F2033" s="619">
        <v>287</v>
      </c>
      <c r="G2033" s="612">
        <v>0</v>
      </c>
      <c r="H2033" s="612">
        <v>0</v>
      </c>
      <c r="I2033" s="612">
        <f t="shared" si="279"/>
        <v>287</v>
      </c>
      <c r="J2033" s="612">
        <f t="shared" si="280"/>
        <v>287</v>
      </c>
    </row>
    <row r="2034" spans="2:10">
      <c r="B2034" s="332"/>
      <c r="C2034" s="390" t="s">
        <v>4248</v>
      </c>
      <c r="D2034" s="385" t="s">
        <v>4249</v>
      </c>
      <c r="E2034" s="619">
        <v>317</v>
      </c>
      <c r="F2034" s="619">
        <v>317</v>
      </c>
      <c r="G2034" s="612">
        <v>8</v>
      </c>
      <c r="H2034" s="612">
        <v>8</v>
      </c>
      <c r="I2034" s="612">
        <f t="shared" si="279"/>
        <v>325</v>
      </c>
      <c r="J2034" s="612">
        <f t="shared" si="280"/>
        <v>325</v>
      </c>
    </row>
    <row r="2035" spans="2:10">
      <c r="B2035" s="332"/>
      <c r="C2035" s="390" t="s">
        <v>3214</v>
      </c>
      <c r="D2035" s="385" t="s">
        <v>3215</v>
      </c>
      <c r="E2035" s="619">
        <v>317</v>
      </c>
      <c r="F2035" s="619">
        <v>317</v>
      </c>
      <c r="G2035" s="612">
        <v>8</v>
      </c>
      <c r="H2035" s="612">
        <v>8</v>
      </c>
      <c r="I2035" s="612">
        <f t="shared" si="279"/>
        <v>325</v>
      </c>
      <c r="J2035" s="612">
        <f t="shared" si="280"/>
        <v>325</v>
      </c>
    </row>
    <row r="2036" spans="2:10">
      <c r="B2036" s="332"/>
      <c r="C2036" s="388" t="s">
        <v>4250</v>
      </c>
      <c r="D2036" s="385" t="s">
        <v>4251</v>
      </c>
      <c r="E2036" s="619">
        <v>352</v>
      </c>
      <c r="F2036" s="619">
        <v>352</v>
      </c>
      <c r="G2036" s="612">
        <v>1</v>
      </c>
      <c r="H2036" s="612">
        <v>1</v>
      </c>
      <c r="I2036" s="612">
        <f t="shared" si="279"/>
        <v>353</v>
      </c>
      <c r="J2036" s="612">
        <f t="shared" si="280"/>
        <v>353</v>
      </c>
    </row>
    <row r="2037" spans="2:10">
      <c r="B2037" s="332"/>
      <c r="C2037" s="388" t="s">
        <v>4252</v>
      </c>
      <c r="D2037" s="385" t="s">
        <v>4253</v>
      </c>
      <c r="E2037" s="619">
        <v>1725</v>
      </c>
      <c r="F2037" s="619">
        <v>1725</v>
      </c>
      <c r="G2037" s="612">
        <v>0</v>
      </c>
      <c r="H2037" s="612">
        <v>0</v>
      </c>
      <c r="I2037" s="612">
        <f t="shared" si="279"/>
        <v>1725</v>
      </c>
      <c r="J2037" s="612">
        <f t="shared" si="280"/>
        <v>1725</v>
      </c>
    </row>
    <row r="2038" spans="2:10">
      <c r="B2038" s="332"/>
      <c r="C2038" s="388" t="s">
        <v>4254</v>
      </c>
      <c r="D2038" s="385" t="s">
        <v>4255</v>
      </c>
      <c r="E2038" s="619">
        <v>1615</v>
      </c>
      <c r="F2038" s="619">
        <v>1615</v>
      </c>
      <c r="G2038" s="612">
        <v>0</v>
      </c>
      <c r="H2038" s="612">
        <v>0</v>
      </c>
      <c r="I2038" s="612">
        <f t="shared" si="279"/>
        <v>1615</v>
      </c>
      <c r="J2038" s="612">
        <f t="shared" si="280"/>
        <v>1615</v>
      </c>
    </row>
    <row r="2039" spans="2:10">
      <c r="B2039" s="332"/>
      <c r="C2039" s="388" t="s">
        <v>3142</v>
      </c>
      <c r="D2039" s="385" t="s">
        <v>3688</v>
      </c>
      <c r="E2039" s="619">
        <v>1604</v>
      </c>
      <c r="F2039" s="619">
        <v>1604</v>
      </c>
      <c r="G2039" s="612">
        <v>25</v>
      </c>
      <c r="H2039" s="612">
        <v>25</v>
      </c>
      <c r="I2039" s="612">
        <f t="shared" si="261"/>
        <v>1629</v>
      </c>
      <c r="J2039" s="612">
        <f t="shared" si="262"/>
        <v>1629</v>
      </c>
    </row>
    <row r="2040" spans="2:10">
      <c r="B2040" s="332"/>
      <c r="C2040" s="388" t="s">
        <v>3143</v>
      </c>
      <c r="D2040" s="385" t="s">
        <v>3144</v>
      </c>
      <c r="E2040" s="619">
        <v>361</v>
      </c>
      <c r="F2040" s="619">
        <v>361</v>
      </c>
      <c r="G2040" s="612">
        <v>25</v>
      </c>
      <c r="H2040" s="612">
        <v>25</v>
      </c>
      <c r="I2040" s="612">
        <f t="shared" si="261"/>
        <v>386</v>
      </c>
      <c r="J2040" s="612">
        <f t="shared" si="262"/>
        <v>386</v>
      </c>
    </row>
    <row r="2041" spans="2:10">
      <c r="B2041" s="332"/>
      <c r="C2041" s="388" t="s">
        <v>4256</v>
      </c>
      <c r="D2041" s="385" t="s">
        <v>6651</v>
      </c>
      <c r="E2041" s="619">
        <v>2247</v>
      </c>
      <c r="F2041" s="619">
        <v>2247</v>
      </c>
      <c r="G2041" s="612">
        <v>17</v>
      </c>
      <c r="H2041" s="612">
        <v>17</v>
      </c>
      <c r="I2041" s="612">
        <f t="shared" ref="I2041:I2093" si="281">SUM(E2041,G2041)</f>
        <v>2264</v>
      </c>
      <c r="J2041" s="612">
        <f t="shared" ref="J2041:J2093" si="282">SUM(F2041,H2041)</f>
        <v>2264</v>
      </c>
    </row>
    <row r="2042" spans="2:10">
      <c r="B2042" s="332"/>
      <c r="C2042" s="388" t="s">
        <v>4257</v>
      </c>
      <c r="D2042" s="385" t="s">
        <v>4258</v>
      </c>
      <c r="E2042" s="619">
        <v>3736</v>
      </c>
      <c r="F2042" s="619">
        <v>3736</v>
      </c>
      <c r="G2042" s="612">
        <v>21</v>
      </c>
      <c r="H2042" s="612">
        <v>21</v>
      </c>
      <c r="I2042" s="612">
        <f t="shared" si="281"/>
        <v>3757</v>
      </c>
      <c r="J2042" s="612">
        <f t="shared" si="282"/>
        <v>3757</v>
      </c>
    </row>
    <row r="2043" spans="2:10">
      <c r="B2043" s="332"/>
      <c r="C2043" s="388" t="s">
        <v>4259</v>
      </c>
      <c r="D2043" s="385" t="s">
        <v>6652</v>
      </c>
      <c r="E2043" s="619">
        <v>1418</v>
      </c>
      <c r="F2043" s="619">
        <v>1418</v>
      </c>
      <c r="G2043" s="612">
        <v>16</v>
      </c>
      <c r="H2043" s="612">
        <v>16</v>
      </c>
      <c r="I2043" s="612">
        <f t="shared" si="281"/>
        <v>1434</v>
      </c>
      <c r="J2043" s="612">
        <f t="shared" si="282"/>
        <v>1434</v>
      </c>
    </row>
    <row r="2044" spans="2:10">
      <c r="B2044" s="332"/>
      <c r="C2044" s="390" t="s">
        <v>3145</v>
      </c>
      <c r="D2044" s="385" t="s">
        <v>6650</v>
      </c>
      <c r="E2044" s="619">
        <v>0</v>
      </c>
      <c r="F2044" s="619">
        <v>0</v>
      </c>
      <c r="G2044" s="612">
        <v>25</v>
      </c>
      <c r="H2044" s="612">
        <v>25</v>
      </c>
      <c r="I2044" s="612">
        <f t="shared" si="281"/>
        <v>25</v>
      </c>
      <c r="J2044" s="612">
        <f t="shared" si="282"/>
        <v>25</v>
      </c>
    </row>
    <row r="2045" spans="2:10">
      <c r="B2045" s="332"/>
      <c r="C2045" s="388" t="s">
        <v>4260</v>
      </c>
      <c r="D2045" s="385" t="s">
        <v>4261</v>
      </c>
      <c r="E2045" s="619">
        <v>536</v>
      </c>
      <c r="F2045" s="619">
        <v>536</v>
      </c>
      <c r="G2045" s="612">
        <v>13</v>
      </c>
      <c r="H2045" s="612">
        <v>13</v>
      </c>
      <c r="I2045" s="612">
        <f t="shared" si="281"/>
        <v>549</v>
      </c>
      <c r="J2045" s="612">
        <f t="shared" si="282"/>
        <v>549</v>
      </c>
    </row>
    <row r="2046" spans="2:10">
      <c r="B2046" s="332"/>
      <c r="C2046" s="388" t="s">
        <v>3216</v>
      </c>
      <c r="D2046" s="419" t="s">
        <v>3976</v>
      </c>
      <c r="E2046" s="619">
        <v>211</v>
      </c>
      <c r="F2046" s="619">
        <v>211</v>
      </c>
      <c r="G2046" s="612">
        <v>5</v>
      </c>
      <c r="H2046" s="612">
        <v>5</v>
      </c>
      <c r="I2046" s="612">
        <f t="shared" si="281"/>
        <v>216</v>
      </c>
      <c r="J2046" s="612">
        <f t="shared" si="282"/>
        <v>216</v>
      </c>
    </row>
    <row r="2047" spans="2:10">
      <c r="B2047" s="332"/>
      <c r="C2047" s="967" t="s">
        <v>3477</v>
      </c>
      <c r="D2047" s="385" t="s">
        <v>3478</v>
      </c>
      <c r="E2047" s="619">
        <v>0</v>
      </c>
      <c r="F2047" s="619">
        <v>0</v>
      </c>
      <c r="G2047" s="612">
        <v>50</v>
      </c>
      <c r="H2047" s="612">
        <v>50</v>
      </c>
      <c r="I2047" s="612">
        <f t="shared" si="281"/>
        <v>50</v>
      </c>
      <c r="J2047" s="612">
        <f t="shared" si="282"/>
        <v>50</v>
      </c>
    </row>
    <row r="2048" spans="2:10">
      <c r="B2048" s="332"/>
      <c r="C2048" s="390" t="s">
        <v>4265</v>
      </c>
      <c r="D2048" s="423" t="s">
        <v>4266</v>
      </c>
      <c r="E2048" s="619">
        <v>41</v>
      </c>
      <c r="F2048" s="619">
        <v>41</v>
      </c>
      <c r="G2048" s="612">
        <v>0</v>
      </c>
      <c r="H2048" s="612">
        <v>0</v>
      </c>
      <c r="I2048" s="612">
        <f t="shared" si="281"/>
        <v>41</v>
      </c>
      <c r="J2048" s="612">
        <f t="shared" si="282"/>
        <v>41</v>
      </c>
    </row>
    <row r="2049" spans="2:10">
      <c r="B2049" s="332"/>
      <c r="C2049" s="390" t="s">
        <v>4267</v>
      </c>
      <c r="D2049" s="385" t="s">
        <v>4268</v>
      </c>
      <c r="E2049" s="619">
        <v>236</v>
      </c>
      <c r="F2049" s="619">
        <v>236</v>
      </c>
      <c r="G2049" s="612">
        <v>0</v>
      </c>
      <c r="H2049" s="612">
        <v>0</v>
      </c>
      <c r="I2049" s="612">
        <f t="shared" si="281"/>
        <v>236</v>
      </c>
      <c r="J2049" s="612">
        <f t="shared" si="282"/>
        <v>236</v>
      </c>
    </row>
    <row r="2050" spans="2:10">
      <c r="B2050" s="332"/>
      <c r="C2050" s="390" t="s">
        <v>4269</v>
      </c>
      <c r="D2050" s="385" t="s">
        <v>4270</v>
      </c>
      <c r="E2050" s="619">
        <v>202</v>
      </c>
      <c r="F2050" s="619">
        <v>202</v>
      </c>
      <c r="G2050" s="612">
        <v>15</v>
      </c>
      <c r="H2050" s="612">
        <v>15</v>
      </c>
      <c r="I2050" s="612">
        <f t="shared" si="281"/>
        <v>217</v>
      </c>
      <c r="J2050" s="612">
        <f t="shared" si="282"/>
        <v>217</v>
      </c>
    </row>
    <row r="2051" spans="2:10">
      <c r="B2051" s="332"/>
      <c r="C2051" s="388" t="s">
        <v>4271</v>
      </c>
      <c r="D2051" s="385" t="s">
        <v>4272</v>
      </c>
      <c r="E2051" s="619">
        <v>3257</v>
      </c>
      <c r="F2051" s="619">
        <v>3257</v>
      </c>
      <c r="G2051" s="612">
        <v>32</v>
      </c>
      <c r="H2051" s="612">
        <v>32</v>
      </c>
      <c r="I2051" s="612">
        <f t="shared" si="281"/>
        <v>3289</v>
      </c>
      <c r="J2051" s="612">
        <f t="shared" si="282"/>
        <v>3289</v>
      </c>
    </row>
    <row r="2052" spans="2:10">
      <c r="B2052" s="332"/>
      <c r="C2052" s="390" t="s">
        <v>4273</v>
      </c>
      <c r="D2052" s="385" t="s">
        <v>4274</v>
      </c>
      <c r="E2052" s="619">
        <v>202</v>
      </c>
      <c r="F2052" s="619">
        <v>202</v>
      </c>
      <c r="G2052" s="612">
        <v>15</v>
      </c>
      <c r="H2052" s="612">
        <v>15</v>
      </c>
      <c r="I2052" s="612">
        <f t="shared" si="281"/>
        <v>217</v>
      </c>
      <c r="J2052" s="612">
        <f t="shared" si="282"/>
        <v>217</v>
      </c>
    </row>
    <row r="2053" spans="2:10">
      <c r="B2053" s="332"/>
      <c r="C2053" s="388" t="s">
        <v>4275</v>
      </c>
      <c r="D2053" s="385" t="s">
        <v>4276</v>
      </c>
      <c r="E2053" s="619">
        <v>4075</v>
      </c>
      <c r="F2053" s="619">
        <v>4075</v>
      </c>
      <c r="G2053" s="612">
        <v>37</v>
      </c>
      <c r="H2053" s="612">
        <v>37</v>
      </c>
      <c r="I2053" s="612">
        <f t="shared" si="281"/>
        <v>4112</v>
      </c>
      <c r="J2053" s="612">
        <f t="shared" si="282"/>
        <v>4112</v>
      </c>
    </row>
    <row r="2054" spans="2:10">
      <c r="B2054" s="332"/>
      <c r="C2054" s="388" t="s">
        <v>4277</v>
      </c>
      <c r="D2054" s="385" t="s">
        <v>6653</v>
      </c>
      <c r="E2054" s="619">
        <v>3686</v>
      </c>
      <c r="F2054" s="619">
        <v>3686</v>
      </c>
      <c r="G2054" s="612">
        <v>43</v>
      </c>
      <c r="H2054" s="612">
        <v>43</v>
      </c>
      <c r="I2054" s="612">
        <f t="shared" si="281"/>
        <v>3729</v>
      </c>
      <c r="J2054" s="612">
        <f t="shared" si="282"/>
        <v>3729</v>
      </c>
    </row>
    <row r="2055" spans="2:10">
      <c r="B2055" s="332"/>
      <c r="C2055" s="388" t="s">
        <v>4278</v>
      </c>
      <c r="D2055" s="385" t="s">
        <v>4279</v>
      </c>
      <c r="E2055" s="619">
        <v>3500</v>
      </c>
      <c r="F2055" s="619">
        <v>3500</v>
      </c>
      <c r="G2055" s="612">
        <v>33</v>
      </c>
      <c r="H2055" s="612">
        <v>33</v>
      </c>
      <c r="I2055" s="612">
        <f t="shared" si="281"/>
        <v>3533</v>
      </c>
      <c r="J2055" s="612">
        <f t="shared" si="282"/>
        <v>3533</v>
      </c>
    </row>
    <row r="2056" spans="2:10">
      <c r="B2056" s="332"/>
      <c r="C2056" s="388" t="s">
        <v>4280</v>
      </c>
      <c r="D2056" s="385" t="s">
        <v>6654</v>
      </c>
      <c r="E2056" s="619">
        <v>1362</v>
      </c>
      <c r="F2056" s="619">
        <v>1362</v>
      </c>
      <c r="G2056" s="612">
        <v>18</v>
      </c>
      <c r="H2056" s="612">
        <v>18</v>
      </c>
      <c r="I2056" s="612">
        <f t="shared" si="281"/>
        <v>1380</v>
      </c>
      <c r="J2056" s="612">
        <f t="shared" si="282"/>
        <v>1380</v>
      </c>
    </row>
    <row r="2057" spans="2:10">
      <c r="B2057" s="332"/>
      <c r="C2057" s="388" t="s">
        <v>4281</v>
      </c>
      <c r="D2057" s="385" t="s">
        <v>4282</v>
      </c>
      <c r="E2057" s="619">
        <v>2342</v>
      </c>
      <c r="F2057" s="619">
        <v>2342</v>
      </c>
      <c r="G2057" s="612">
        <v>17</v>
      </c>
      <c r="H2057" s="612">
        <v>17</v>
      </c>
      <c r="I2057" s="612">
        <f t="shared" si="281"/>
        <v>2359</v>
      </c>
      <c r="J2057" s="612">
        <f t="shared" si="282"/>
        <v>2359</v>
      </c>
    </row>
    <row r="2058" spans="2:10">
      <c r="B2058" s="332"/>
      <c r="C2058" s="388" t="s">
        <v>4283</v>
      </c>
      <c r="D2058" s="385" t="s">
        <v>4284</v>
      </c>
      <c r="E2058" s="619">
        <v>1527</v>
      </c>
      <c r="F2058" s="619">
        <v>1527</v>
      </c>
      <c r="G2058" s="612">
        <v>11</v>
      </c>
      <c r="H2058" s="612">
        <v>11</v>
      </c>
      <c r="I2058" s="612">
        <f t="shared" si="281"/>
        <v>1538</v>
      </c>
      <c r="J2058" s="612">
        <f t="shared" si="282"/>
        <v>1538</v>
      </c>
    </row>
    <row r="2059" spans="2:10">
      <c r="B2059" s="332"/>
      <c r="C2059" s="388" t="s">
        <v>4285</v>
      </c>
      <c r="D2059" s="385" t="s">
        <v>4286</v>
      </c>
      <c r="E2059" s="619">
        <v>2089</v>
      </c>
      <c r="F2059" s="619">
        <v>2089</v>
      </c>
      <c r="G2059" s="612">
        <v>9</v>
      </c>
      <c r="H2059" s="612">
        <v>9</v>
      </c>
      <c r="I2059" s="612">
        <f t="shared" si="281"/>
        <v>2098</v>
      </c>
      <c r="J2059" s="612">
        <f t="shared" si="282"/>
        <v>2098</v>
      </c>
    </row>
    <row r="2060" spans="2:10">
      <c r="B2060" s="332"/>
      <c r="C2060" s="390" t="s">
        <v>4287</v>
      </c>
      <c r="D2060" s="385" t="s">
        <v>4288</v>
      </c>
      <c r="E2060" s="619">
        <v>235</v>
      </c>
      <c r="F2060" s="619">
        <v>235</v>
      </c>
      <c r="G2060" s="612">
        <v>4</v>
      </c>
      <c r="H2060" s="612">
        <v>4</v>
      </c>
      <c r="I2060" s="612">
        <f t="shared" si="281"/>
        <v>239</v>
      </c>
      <c r="J2060" s="612">
        <f t="shared" si="282"/>
        <v>239</v>
      </c>
    </row>
    <row r="2061" spans="2:10">
      <c r="B2061" s="332"/>
      <c r="C2061" s="388" t="s">
        <v>4289</v>
      </c>
      <c r="D2061" s="385" t="s">
        <v>4290</v>
      </c>
      <c r="E2061" s="619">
        <v>1169</v>
      </c>
      <c r="F2061" s="619">
        <v>1169</v>
      </c>
      <c r="G2061" s="612">
        <v>12</v>
      </c>
      <c r="H2061" s="612">
        <v>12</v>
      </c>
      <c r="I2061" s="612">
        <f t="shared" si="281"/>
        <v>1181</v>
      </c>
      <c r="J2061" s="612">
        <f t="shared" si="282"/>
        <v>1181</v>
      </c>
    </row>
    <row r="2062" spans="2:10">
      <c r="B2062" s="332"/>
      <c r="C2062" s="390" t="s">
        <v>4291</v>
      </c>
      <c r="D2062" s="385" t="s">
        <v>4292</v>
      </c>
      <c r="E2062" s="619">
        <v>235</v>
      </c>
      <c r="F2062" s="619">
        <v>235</v>
      </c>
      <c r="G2062" s="612">
        <v>4</v>
      </c>
      <c r="H2062" s="612">
        <v>4</v>
      </c>
      <c r="I2062" s="612">
        <f t="shared" si="281"/>
        <v>239</v>
      </c>
      <c r="J2062" s="612">
        <f t="shared" si="282"/>
        <v>239</v>
      </c>
    </row>
    <row r="2063" spans="2:10">
      <c r="B2063" s="332"/>
      <c r="C2063" s="390" t="s">
        <v>4293</v>
      </c>
      <c r="D2063" s="385" t="s">
        <v>4294</v>
      </c>
      <c r="E2063" s="619">
        <v>203</v>
      </c>
      <c r="F2063" s="619">
        <v>203</v>
      </c>
      <c r="G2063" s="612">
        <v>15</v>
      </c>
      <c r="H2063" s="612">
        <v>15</v>
      </c>
      <c r="I2063" s="612">
        <f t="shared" si="281"/>
        <v>218</v>
      </c>
      <c r="J2063" s="612">
        <f t="shared" si="282"/>
        <v>218</v>
      </c>
    </row>
    <row r="2064" spans="2:10">
      <c r="B2064" s="332"/>
      <c r="C2064" s="390" t="s">
        <v>4295</v>
      </c>
      <c r="D2064" s="385" t="s">
        <v>4296</v>
      </c>
      <c r="E2064" s="619">
        <v>235</v>
      </c>
      <c r="F2064" s="619">
        <v>235</v>
      </c>
      <c r="G2064" s="612">
        <v>4</v>
      </c>
      <c r="H2064" s="612">
        <v>4</v>
      </c>
      <c r="I2064" s="612">
        <f t="shared" si="281"/>
        <v>239</v>
      </c>
      <c r="J2064" s="612">
        <f t="shared" si="282"/>
        <v>239</v>
      </c>
    </row>
    <row r="2065" spans="2:10">
      <c r="B2065" s="332"/>
      <c r="C2065" s="390" t="s">
        <v>4297</v>
      </c>
      <c r="D2065" s="385" t="s">
        <v>4298</v>
      </c>
      <c r="E2065" s="619">
        <v>180</v>
      </c>
      <c r="F2065" s="619">
        <v>180</v>
      </c>
      <c r="G2065" s="612">
        <v>4</v>
      </c>
      <c r="H2065" s="612">
        <v>4</v>
      </c>
      <c r="I2065" s="612">
        <f t="shared" si="281"/>
        <v>184</v>
      </c>
      <c r="J2065" s="612">
        <f t="shared" si="282"/>
        <v>184</v>
      </c>
    </row>
    <row r="2066" spans="2:10">
      <c r="B2066" s="332"/>
      <c r="C2066" s="390" t="s">
        <v>4299</v>
      </c>
      <c r="D2066" s="385" t="s">
        <v>4300</v>
      </c>
      <c r="E2066" s="619">
        <v>135</v>
      </c>
      <c r="F2066" s="619">
        <v>135</v>
      </c>
      <c r="G2066" s="612">
        <v>0</v>
      </c>
      <c r="H2066" s="612">
        <v>0</v>
      </c>
      <c r="I2066" s="612">
        <f t="shared" si="281"/>
        <v>135</v>
      </c>
      <c r="J2066" s="612">
        <f t="shared" si="282"/>
        <v>135</v>
      </c>
    </row>
    <row r="2067" spans="2:10">
      <c r="B2067" s="332"/>
      <c r="C2067" s="388" t="s">
        <v>3151</v>
      </c>
      <c r="D2067" s="385" t="s">
        <v>3221</v>
      </c>
      <c r="E2067" s="619">
        <v>19</v>
      </c>
      <c r="F2067" s="619">
        <v>19</v>
      </c>
      <c r="G2067" s="612">
        <v>77</v>
      </c>
      <c r="H2067" s="612">
        <v>77</v>
      </c>
      <c r="I2067" s="612">
        <f t="shared" si="281"/>
        <v>96</v>
      </c>
      <c r="J2067" s="612">
        <f t="shared" si="282"/>
        <v>96</v>
      </c>
    </row>
    <row r="2068" spans="2:10">
      <c r="B2068" s="332"/>
      <c r="C2068" s="388" t="s">
        <v>3156</v>
      </c>
      <c r="D2068" s="385" t="s">
        <v>3157</v>
      </c>
      <c r="E2068" s="619">
        <v>0</v>
      </c>
      <c r="F2068" s="619">
        <v>0</v>
      </c>
      <c r="G2068" s="612">
        <v>2884</v>
      </c>
      <c r="H2068" s="612">
        <v>2884</v>
      </c>
      <c r="I2068" s="612">
        <f t="shared" si="281"/>
        <v>2884</v>
      </c>
      <c r="J2068" s="612">
        <f t="shared" si="282"/>
        <v>2884</v>
      </c>
    </row>
    <row r="2069" spans="2:10">
      <c r="B2069" s="332"/>
      <c r="C2069" s="388" t="s">
        <v>3162</v>
      </c>
      <c r="D2069" s="385" t="s">
        <v>3163</v>
      </c>
      <c r="E2069" s="619">
        <v>0</v>
      </c>
      <c r="F2069" s="619">
        <v>0</v>
      </c>
      <c r="G2069" s="612">
        <v>577</v>
      </c>
      <c r="H2069" s="612">
        <v>577</v>
      </c>
      <c r="I2069" s="612">
        <f t="shared" si="281"/>
        <v>577</v>
      </c>
      <c r="J2069" s="612">
        <f t="shared" si="282"/>
        <v>577</v>
      </c>
    </row>
    <row r="2070" spans="2:10">
      <c r="B2070" s="332"/>
      <c r="C2070" s="388" t="s">
        <v>3166</v>
      </c>
      <c r="D2070" s="385" t="s">
        <v>3167</v>
      </c>
      <c r="E2070" s="619">
        <v>0</v>
      </c>
      <c r="F2070" s="619">
        <v>0</v>
      </c>
      <c r="G2070" s="612">
        <v>3412</v>
      </c>
      <c r="H2070" s="612">
        <v>3412</v>
      </c>
      <c r="I2070" s="612">
        <f t="shared" si="281"/>
        <v>3412</v>
      </c>
      <c r="J2070" s="612">
        <f t="shared" si="282"/>
        <v>3412</v>
      </c>
    </row>
    <row r="2071" spans="2:10">
      <c r="B2071" s="332"/>
      <c r="C2071" s="388" t="s">
        <v>3168</v>
      </c>
      <c r="D2071" s="385" t="s">
        <v>3169</v>
      </c>
      <c r="E2071" s="619">
        <v>0</v>
      </c>
      <c r="F2071" s="619">
        <v>0</v>
      </c>
      <c r="G2071" s="612">
        <v>341</v>
      </c>
      <c r="H2071" s="612">
        <v>341</v>
      </c>
      <c r="I2071" s="612">
        <f t="shared" si="281"/>
        <v>341</v>
      </c>
      <c r="J2071" s="612">
        <f t="shared" si="282"/>
        <v>341</v>
      </c>
    </row>
    <row r="2072" spans="2:10">
      <c r="B2072" s="332"/>
      <c r="C2072" s="390" t="s">
        <v>3172</v>
      </c>
      <c r="D2072" s="385" t="s">
        <v>3173</v>
      </c>
      <c r="E2072" s="619">
        <v>0</v>
      </c>
      <c r="F2072" s="619">
        <v>0</v>
      </c>
      <c r="G2072" s="612">
        <v>3</v>
      </c>
      <c r="H2072" s="612">
        <v>3</v>
      </c>
      <c r="I2072" s="612">
        <f t="shared" si="281"/>
        <v>3</v>
      </c>
      <c r="J2072" s="612">
        <f t="shared" si="282"/>
        <v>3</v>
      </c>
    </row>
    <row r="2073" spans="2:10">
      <c r="B2073" s="332"/>
      <c r="C2073" s="388" t="s">
        <v>3176</v>
      </c>
      <c r="D2073" s="385" t="s">
        <v>3177</v>
      </c>
      <c r="E2073" s="619">
        <v>8</v>
      </c>
      <c r="F2073" s="619">
        <v>8</v>
      </c>
      <c r="G2073" s="612">
        <v>6817</v>
      </c>
      <c r="H2073" s="612">
        <v>6817</v>
      </c>
      <c r="I2073" s="612">
        <f t="shared" si="281"/>
        <v>6825</v>
      </c>
      <c r="J2073" s="612">
        <f t="shared" si="282"/>
        <v>6825</v>
      </c>
    </row>
    <row r="2074" spans="2:10">
      <c r="B2074" s="332"/>
      <c r="C2074" s="388" t="s">
        <v>3178</v>
      </c>
      <c r="D2074" s="385" t="s">
        <v>3179</v>
      </c>
      <c r="E2074" s="619">
        <v>0</v>
      </c>
      <c r="F2074" s="619">
        <v>0</v>
      </c>
      <c r="G2074" s="612">
        <v>3964</v>
      </c>
      <c r="H2074" s="612">
        <v>3964</v>
      </c>
      <c r="I2074" s="612">
        <f t="shared" si="281"/>
        <v>3964</v>
      </c>
      <c r="J2074" s="612">
        <f t="shared" si="282"/>
        <v>3964</v>
      </c>
    </row>
    <row r="2075" spans="2:10">
      <c r="B2075" s="332"/>
      <c r="C2075" s="390" t="s">
        <v>3180</v>
      </c>
      <c r="D2075" s="385" t="s">
        <v>3181</v>
      </c>
      <c r="E2075" s="619">
        <v>0</v>
      </c>
      <c r="F2075" s="619">
        <v>0</v>
      </c>
      <c r="G2075" s="612">
        <v>38</v>
      </c>
      <c r="H2075" s="612">
        <v>38</v>
      </c>
      <c r="I2075" s="612">
        <f t="shared" si="281"/>
        <v>38</v>
      </c>
      <c r="J2075" s="612">
        <f t="shared" si="282"/>
        <v>38</v>
      </c>
    </row>
    <row r="2076" spans="2:10">
      <c r="B2076" s="332"/>
      <c r="C2076" s="388" t="s">
        <v>3723</v>
      </c>
      <c r="D2076" s="385" t="s">
        <v>3724</v>
      </c>
      <c r="E2076" s="619">
        <v>211</v>
      </c>
      <c r="F2076" s="619">
        <v>211</v>
      </c>
      <c r="G2076" s="612">
        <v>28</v>
      </c>
      <c r="H2076" s="612">
        <v>28</v>
      </c>
      <c r="I2076" s="612">
        <f t="shared" si="281"/>
        <v>239</v>
      </c>
      <c r="J2076" s="612">
        <f t="shared" si="282"/>
        <v>239</v>
      </c>
    </row>
    <row r="2077" spans="2:10">
      <c r="B2077" s="332"/>
      <c r="C2077" s="388" t="s">
        <v>4303</v>
      </c>
      <c r="D2077" s="385" t="s">
        <v>4304</v>
      </c>
      <c r="E2077" s="619">
        <v>26986</v>
      </c>
      <c r="F2077" s="619">
        <v>26986</v>
      </c>
      <c r="G2077" s="612">
        <v>2411</v>
      </c>
      <c r="H2077" s="612">
        <v>2411</v>
      </c>
      <c r="I2077" s="612">
        <f t="shared" si="281"/>
        <v>29397</v>
      </c>
      <c r="J2077" s="612">
        <f t="shared" si="282"/>
        <v>29397</v>
      </c>
    </row>
    <row r="2078" spans="2:10">
      <c r="B2078" s="332"/>
      <c r="C2078" s="390" t="s">
        <v>3228</v>
      </c>
      <c r="D2078" s="385" t="s">
        <v>3229</v>
      </c>
      <c r="E2078" s="619">
        <v>1</v>
      </c>
      <c r="F2078" s="619">
        <v>1</v>
      </c>
      <c r="G2078" s="612">
        <v>3</v>
      </c>
      <c r="H2078" s="612">
        <v>3</v>
      </c>
      <c r="I2078" s="612">
        <f t="shared" si="281"/>
        <v>4</v>
      </c>
      <c r="J2078" s="612">
        <f t="shared" si="282"/>
        <v>4</v>
      </c>
    </row>
    <row r="2079" spans="2:10">
      <c r="B2079" s="332"/>
      <c r="C2079" s="388" t="s">
        <v>3184</v>
      </c>
      <c r="D2079" s="385" t="s">
        <v>3185</v>
      </c>
      <c r="E2079" s="619">
        <v>0</v>
      </c>
      <c r="F2079" s="619">
        <v>0</v>
      </c>
      <c r="G2079" s="612">
        <v>275</v>
      </c>
      <c r="H2079" s="612">
        <v>275</v>
      </c>
      <c r="I2079" s="612">
        <f t="shared" si="281"/>
        <v>275</v>
      </c>
      <c r="J2079" s="612">
        <f t="shared" si="282"/>
        <v>275</v>
      </c>
    </row>
    <row r="2080" spans="2:10">
      <c r="B2080" s="332"/>
      <c r="C2080" s="390" t="s">
        <v>4305</v>
      </c>
      <c r="D2080" s="385" t="s">
        <v>4306</v>
      </c>
      <c r="E2080" s="619">
        <v>0</v>
      </c>
      <c r="F2080" s="619">
        <v>0</v>
      </c>
      <c r="G2080" s="612">
        <v>1</v>
      </c>
      <c r="H2080" s="612">
        <v>1</v>
      </c>
      <c r="I2080" s="612">
        <f t="shared" si="281"/>
        <v>1</v>
      </c>
      <c r="J2080" s="612">
        <f t="shared" si="282"/>
        <v>1</v>
      </c>
    </row>
    <row r="2081" spans="2:10">
      <c r="B2081" s="332"/>
      <c r="C2081" s="390" t="s">
        <v>3190</v>
      </c>
      <c r="D2081" s="385" t="s">
        <v>3191</v>
      </c>
      <c r="E2081" s="619">
        <v>4</v>
      </c>
      <c r="F2081" s="619">
        <v>4</v>
      </c>
      <c r="G2081" s="612">
        <v>21</v>
      </c>
      <c r="H2081" s="612">
        <v>21</v>
      </c>
      <c r="I2081" s="612">
        <f t="shared" si="281"/>
        <v>25</v>
      </c>
      <c r="J2081" s="612">
        <f t="shared" si="282"/>
        <v>25</v>
      </c>
    </row>
    <row r="2082" spans="2:10">
      <c r="B2082" s="332"/>
      <c r="C2082" s="431" t="s">
        <v>4309</v>
      </c>
      <c r="D2082" s="385" t="s">
        <v>4310</v>
      </c>
      <c r="E2082" s="619">
        <v>1950</v>
      </c>
      <c r="F2082" s="619">
        <v>1950</v>
      </c>
      <c r="G2082" s="612">
        <v>29</v>
      </c>
      <c r="H2082" s="612">
        <v>29</v>
      </c>
      <c r="I2082" s="612">
        <f t="shared" si="281"/>
        <v>1979</v>
      </c>
      <c r="J2082" s="612">
        <f t="shared" si="282"/>
        <v>1979</v>
      </c>
    </row>
    <row r="2083" spans="2:10">
      <c r="B2083" s="332"/>
      <c r="C2083" s="431" t="s">
        <v>4311</v>
      </c>
      <c r="D2083" s="381" t="s">
        <v>4312</v>
      </c>
      <c r="E2083" s="619">
        <v>2033</v>
      </c>
      <c r="F2083" s="619">
        <v>2033</v>
      </c>
      <c r="G2083" s="612">
        <v>0</v>
      </c>
      <c r="H2083" s="612">
        <v>0</v>
      </c>
      <c r="I2083" s="612">
        <f t="shared" si="281"/>
        <v>2033</v>
      </c>
      <c r="J2083" s="612">
        <f t="shared" si="282"/>
        <v>2033</v>
      </c>
    </row>
    <row r="2084" spans="2:10">
      <c r="B2084" s="332"/>
      <c r="C2084" s="431" t="s">
        <v>3605</v>
      </c>
      <c r="D2084" s="385" t="s">
        <v>3606</v>
      </c>
      <c r="E2084" s="619">
        <v>2032</v>
      </c>
      <c r="F2084" s="619">
        <v>2032</v>
      </c>
      <c r="G2084" s="612">
        <v>0</v>
      </c>
      <c r="H2084" s="612">
        <v>0</v>
      </c>
      <c r="I2084" s="612">
        <f t="shared" si="281"/>
        <v>2032</v>
      </c>
      <c r="J2084" s="612">
        <f t="shared" si="282"/>
        <v>2032</v>
      </c>
    </row>
    <row r="2085" spans="2:10">
      <c r="B2085" s="332"/>
      <c r="C2085" s="431" t="s">
        <v>4313</v>
      </c>
      <c r="D2085" s="385" t="s">
        <v>4314</v>
      </c>
      <c r="E2085" s="619">
        <v>382</v>
      </c>
      <c r="F2085" s="619">
        <v>382</v>
      </c>
      <c r="G2085" s="612">
        <v>0</v>
      </c>
      <c r="H2085" s="612">
        <v>0</v>
      </c>
      <c r="I2085" s="612">
        <f t="shared" si="281"/>
        <v>382</v>
      </c>
      <c r="J2085" s="612">
        <f t="shared" si="282"/>
        <v>382</v>
      </c>
    </row>
    <row r="2086" spans="2:10">
      <c r="B2086" s="332"/>
      <c r="C2086" s="431" t="s">
        <v>4315</v>
      </c>
      <c r="D2086" s="381" t="s">
        <v>4316</v>
      </c>
      <c r="E2086" s="619">
        <v>199</v>
      </c>
      <c r="F2086" s="619">
        <v>199</v>
      </c>
      <c r="G2086" s="612">
        <v>2</v>
      </c>
      <c r="H2086" s="612">
        <v>2</v>
      </c>
      <c r="I2086" s="612">
        <f t="shared" si="281"/>
        <v>201</v>
      </c>
      <c r="J2086" s="612">
        <f t="shared" si="282"/>
        <v>201</v>
      </c>
    </row>
    <row r="2087" spans="2:10">
      <c r="B2087" s="332"/>
      <c r="C2087" s="431" t="s">
        <v>4317</v>
      </c>
      <c r="D2087" s="381" t="s">
        <v>4318</v>
      </c>
      <c r="E2087" s="619">
        <v>1618</v>
      </c>
      <c r="F2087" s="619">
        <v>1618</v>
      </c>
      <c r="G2087" s="612">
        <v>0</v>
      </c>
      <c r="H2087" s="612">
        <v>0</v>
      </c>
      <c r="I2087" s="612">
        <f t="shared" si="281"/>
        <v>1618</v>
      </c>
      <c r="J2087" s="612">
        <f t="shared" si="282"/>
        <v>1618</v>
      </c>
    </row>
    <row r="2088" spans="2:10">
      <c r="B2088" s="332"/>
      <c r="C2088" s="431" t="s">
        <v>3609</v>
      </c>
      <c r="D2088" s="385" t="s">
        <v>3610</v>
      </c>
      <c r="E2088" s="619">
        <v>1612</v>
      </c>
      <c r="F2088" s="619">
        <v>1612</v>
      </c>
      <c r="G2088" s="612">
        <v>0</v>
      </c>
      <c r="H2088" s="612">
        <v>0</v>
      </c>
      <c r="I2088" s="612">
        <f t="shared" si="281"/>
        <v>1612</v>
      </c>
      <c r="J2088" s="612">
        <f t="shared" si="282"/>
        <v>1612</v>
      </c>
    </row>
    <row r="2089" spans="2:10">
      <c r="B2089" s="332"/>
      <c r="C2089" s="431" t="s">
        <v>3611</v>
      </c>
      <c r="D2089" s="385" t="s">
        <v>3612</v>
      </c>
      <c r="E2089" s="619">
        <v>1635</v>
      </c>
      <c r="F2089" s="619">
        <v>1635</v>
      </c>
      <c r="G2089" s="612">
        <v>0</v>
      </c>
      <c r="H2089" s="612">
        <v>0</v>
      </c>
      <c r="I2089" s="612">
        <f t="shared" si="281"/>
        <v>1635</v>
      </c>
      <c r="J2089" s="612">
        <f t="shared" si="282"/>
        <v>1635</v>
      </c>
    </row>
    <row r="2090" spans="2:10">
      <c r="B2090" s="332"/>
      <c r="C2090" s="431" t="s">
        <v>3613</v>
      </c>
      <c r="D2090" s="385" t="s">
        <v>3614</v>
      </c>
      <c r="E2090" s="619">
        <v>1612</v>
      </c>
      <c r="F2090" s="619">
        <v>1612</v>
      </c>
      <c r="G2090" s="612">
        <v>0</v>
      </c>
      <c r="H2090" s="612">
        <v>0</v>
      </c>
      <c r="I2090" s="612">
        <f t="shared" si="281"/>
        <v>1612</v>
      </c>
      <c r="J2090" s="612">
        <f t="shared" si="282"/>
        <v>1612</v>
      </c>
    </row>
    <row r="2091" spans="2:10">
      <c r="B2091" s="332"/>
      <c r="C2091" s="431" t="s">
        <v>4319</v>
      </c>
      <c r="D2091" s="381" t="s">
        <v>4320</v>
      </c>
      <c r="E2091" s="619">
        <v>74</v>
      </c>
      <c r="F2091" s="619">
        <v>74</v>
      </c>
      <c r="G2091" s="612">
        <v>0</v>
      </c>
      <c r="H2091" s="612">
        <v>0</v>
      </c>
      <c r="I2091" s="612">
        <f t="shared" si="281"/>
        <v>74</v>
      </c>
      <c r="J2091" s="612">
        <f t="shared" si="282"/>
        <v>74</v>
      </c>
    </row>
    <row r="2092" spans="2:10">
      <c r="B2092" s="332"/>
      <c r="C2092" s="431" t="s">
        <v>4321</v>
      </c>
      <c r="D2092" s="385" t="s">
        <v>4322</v>
      </c>
      <c r="E2092" s="619">
        <v>1010</v>
      </c>
      <c r="F2092" s="619">
        <v>1010</v>
      </c>
      <c r="G2092" s="612">
        <v>13</v>
      </c>
      <c r="H2092" s="612">
        <v>13</v>
      </c>
      <c r="I2092" s="612">
        <f t="shared" si="281"/>
        <v>1023</v>
      </c>
      <c r="J2092" s="612">
        <f t="shared" si="282"/>
        <v>1023</v>
      </c>
    </row>
    <row r="2093" spans="2:10">
      <c r="B2093" s="332"/>
      <c r="C2093" s="431" t="s">
        <v>4323</v>
      </c>
      <c r="D2093" s="381" t="s">
        <v>4324</v>
      </c>
      <c r="E2093" s="619">
        <v>323</v>
      </c>
      <c r="F2093" s="619">
        <v>323</v>
      </c>
      <c r="G2093" s="612">
        <v>0</v>
      </c>
      <c r="H2093" s="612">
        <v>0</v>
      </c>
      <c r="I2093" s="612">
        <f t="shared" si="281"/>
        <v>323</v>
      </c>
      <c r="J2093" s="612">
        <f t="shared" si="282"/>
        <v>323</v>
      </c>
    </row>
    <row r="2094" spans="2:10">
      <c r="B2094" s="332"/>
      <c r="C2094" s="431" t="s">
        <v>4325</v>
      </c>
      <c r="D2094" s="385" t="s">
        <v>4326</v>
      </c>
      <c r="E2094" s="619">
        <v>1393</v>
      </c>
      <c r="F2094" s="619">
        <v>1393</v>
      </c>
      <c r="G2094" s="612">
        <v>13</v>
      </c>
      <c r="H2094" s="612">
        <v>13</v>
      </c>
      <c r="I2094" s="612">
        <f t="shared" ref="I2094:I2153" si="283">SUM(E2094,G2094)</f>
        <v>1406</v>
      </c>
      <c r="J2094" s="612">
        <f t="shared" ref="J2094:J2153" si="284">SUM(F2094,H2094)</f>
        <v>1406</v>
      </c>
    </row>
    <row r="2095" spans="2:10">
      <c r="B2095" s="332"/>
      <c r="C2095" s="431" t="s">
        <v>4327</v>
      </c>
      <c r="D2095" s="381" t="s">
        <v>4328</v>
      </c>
      <c r="E2095" s="619">
        <v>1602</v>
      </c>
      <c r="F2095" s="619">
        <v>1602</v>
      </c>
      <c r="G2095" s="612">
        <v>24</v>
      </c>
      <c r="H2095" s="612">
        <v>24</v>
      </c>
      <c r="I2095" s="612">
        <f t="shared" si="283"/>
        <v>1626</v>
      </c>
      <c r="J2095" s="612">
        <f t="shared" si="284"/>
        <v>1626</v>
      </c>
    </row>
    <row r="2096" spans="2:10">
      <c r="B2096" s="332"/>
      <c r="C2096" s="431" t="s">
        <v>4329</v>
      </c>
      <c r="D2096" s="385" t="s">
        <v>4330</v>
      </c>
      <c r="E2096" s="619">
        <v>1705</v>
      </c>
      <c r="F2096" s="619">
        <v>1705</v>
      </c>
      <c r="G2096" s="612">
        <v>7</v>
      </c>
      <c r="H2096" s="612">
        <v>7</v>
      </c>
      <c r="I2096" s="612">
        <f t="shared" si="283"/>
        <v>1712</v>
      </c>
      <c r="J2096" s="612">
        <f t="shared" si="284"/>
        <v>1712</v>
      </c>
    </row>
    <row r="2097" spans="2:10">
      <c r="B2097" s="332"/>
      <c r="C2097" s="431" t="s">
        <v>4331</v>
      </c>
      <c r="D2097" s="385" t="s">
        <v>4332</v>
      </c>
      <c r="E2097" s="619">
        <v>1911</v>
      </c>
      <c r="F2097" s="619">
        <v>1911</v>
      </c>
      <c r="G2097" s="612">
        <v>12</v>
      </c>
      <c r="H2097" s="612">
        <v>12</v>
      </c>
      <c r="I2097" s="612">
        <f t="shared" si="283"/>
        <v>1923</v>
      </c>
      <c r="J2097" s="612">
        <f t="shared" si="284"/>
        <v>1923</v>
      </c>
    </row>
    <row r="2098" spans="2:10">
      <c r="B2098" s="332"/>
      <c r="C2098" s="431" t="s">
        <v>4333</v>
      </c>
      <c r="D2098" s="385" t="s">
        <v>4334</v>
      </c>
      <c r="E2098" s="619">
        <v>302</v>
      </c>
      <c r="F2098" s="619">
        <v>302</v>
      </c>
      <c r="G2098" s="612">
        <v>0</v>
      </c>
      <c r="H2098" s="612">
        <v>0</v>
      </c>
      <c r="I2098" s="612">
        <f t="shared" si="283"/>
        <v>302</v>
      </c>
      <c r="J2098" s="612">
        <f t="shared" si="284"/>
        <v>302</v>
      </c>
    </row>
    <row r="2099" spans="2:10">
      <c r="B2099" s="332"/>
      <c r="C2099" s="431" t="s">
        <v>4335</v>
      </c>
      <c r="D2099" s="385" t="s">
        <v>4336</v>
      </c>
      <c r="E2099" s="619">
        <v>844</v>
      </c>
      <c r="F2099" s="619">
        <v>844</v>
      </c>
      <c r="G2099" s="612">
        <v>7</v>
      </c>
      <c r="H2099" s="612">
        <v>7</v>
      </c>
      <c r="I2099" s="612">
        <f t="shared" si="283"/>
        <v>851</v>
      </c>
      <c r="J2099" s="612">
        <f t="shared" si="284"/>
        <v>851</v>
      </c>
    </row>
    <row r="2100" spans="2:10">
      <c r="B2100" s="332"/>
      <c r="C2100" s="431" t="s">
        <v>4337</v>
      </c>
      <c r="D2100" s="385" t="s">
        <v>4338</v>
      </c>
      <c r="E2100" s="619">
        <v>3</v>
      </c>
      <c r="F2100" s="619">
        <v>3</v>
      </c>
      <c r="G2100" s="612">
        <v>0</v>
      </c>
      <c r="H2100" s="612">
        <v>0</v>
      </c>
      <c r="I2100" s="612">
        <f t="shared" si="283"/>
        <v>3</v>
      </c>
      <c r="J2100" s="612">
        <f t="shared" si="284"/>
        <v>3</v>
      </c>
    </row>
    <row r="2101" spans="2:10">
      <c r="B2101" s="332"/>
      <c r="C2101" s="431" t="s">
        <v>4339</v>
      </c>
      <c r="D2101" s="385" t="s">
        <v>4340</v>
      </c>
      <c r="E2101" s="619">
        <v>31</v>
      </c>
      <c r="F2101" s="619">
        <v>31</v>
      </c>
      <c r="G2101" s="612">
        <v>0</v>
      </c>
      <c r="H2101" s="612">
        <v>0</v>
      </c>
      <c r="I2101" s="612">
        <f t="shared" si="283"/>
        <v>31</v>
      </c>
      <c r="J2101" s="612">
        <f t="shared" si="284"/>
        <v>31</v>
      </c>
    </row>
    <row r="2102" spans="2:10">
      <c r="B2102" s="332"/>
      <c r="C2102" s="431" t="s">
        <v>4341</v>
      </c>
      <c r="D2102" s="385" t="s">
        <v>4342</v>
      </c>
      <c r="E2102" s="619">
        <v>4</v>
      </c>
      <c r="F2102" s="619">
        <v>4</v>
      </c>
      <c r="G2102" s="612">
        <v>0</v>
      </c>
      <c r="H2102" s="612">
        <v>0</v>
      </c>
      <c r="I2102" s="612">
        <f t="shared" si="283"/>
        <v>4</v>
      </c>
      <c r="J2102" s="612">
        <f t="shared" si="284"/>
        <v>4</v>
      </c>
    </row>
    <row r="2103" spans="2:10">
      <c r="B2103" s="332"/>
      <c r="C2103" s="968" t="s">
        <v>4343</v>
      </c>
      <c r="D2103" s="409" t="s">
        <v>4344</v>
      </c>
      <c r="E2103" s="619">
        <v>113</v>
      </c>
      <c r="F2103" s="619">
        <v>113</v>
      </c>
      <c r="G2103" s="612">
        <v>2</v>
      </c>
      <c r="H2103" s="612">
        <v>2</v>
      </c>
      <c r="I2103" s="612">
        <f t="shared" si="283"/>
        <v>115</v>
      </c>
      <c r="J2103" s="612">
        <f t="shared" si="284"/>
        <v>115</v>
      </c>
    </row>
    <row r="2104" spans="2:10">
      <c r="B2104" s="332"/>
      <c r="C2104" s="968" t="s">
        <v>4345</v>
      </c>
      <c r="D2104" s="409" t="s">
        <v>4346</v>
      </c>
      <c r="E2104" s="619">
        <v>465</v>
      </c>
      <c r="F2104" s="619">
        <v>465</v>
      </c>
      <c r="G2104" s="612">
        <v>0</v>
      </c>
      <c r="H2104" s="612">
        <v>0</v>
      </c>
      <c r="I2104" s="612">
        <f t="shared" si="283"/>
        <v>465</v>
      </c>
      <c r="J2104" s="612">
        <f t="shared" si="284"/>
        <v>465</v>
      </c>
    </row>
    <row r="2105" spans="2:10">
      <c r="B2105" s="332"/>
      <c r="C2105" s="431" t="s">
        <v>4347</v>
      </c>
      <c r="D2105" s="381" t="s">
        <v>4348</v>
      </c>
      <c r="E2105" s="619">
        <v>1031</v>
      </c>
      <c r="F2105" s="619">
        <v>1031</v>
      </c>
      <c r="G2105" s="612">
        <v>16</v>
      </c>
      <c r="H2105" s="612">
        <v>16</v>
      </c>
      <c r="I2105" s="612">
        <f t="shared" si="283"/>
        <v>1047</v>
      </c>
      <c r="J2105" s="612">
        <f t="shared" si="284"/>
        <v>1047</v>
      </c>
    </row>
    <row r="2106" spans="2:10">
      <c r="B2106" s="332"/>
      <c r="C2106" s="431" t="s">
        <v>4349</v>
      </c>
      <c r="D2106" s="381" t="s">
        <v>4350</v>
      </c>
      <c r="E2106" s="619">
        <v>32</v>
      </c>
      <c r="F2106" s="619">
        <v>32</v>
      </c>
      <c r="G2106" s="612">
        <v>0</v>
      </c>
      <c r="H2106" s="612">
        <v>0</v>
      </c>
      <c r="I2106" s="612">
        <f t="shared" si="283"/>
        <v>32</v>
      </c>
      <c r="J2106" s="612">
        <f t="shared" si="284"/>
        <v>32</v>
      </c>
    </row>
    <row r="2107" spans="2:10">
      <c r="B2107" s="332"/>
      <c r="C2107" s="390" t="s">
        <v>4351</v>
      </c>
      <c r="D2107" s="385" t="s">
        <v>4352</v>
      </c>
      <c r="E2107" s="619">
        <v>1</v>
      </c>
      <c r="F2107" s="619">
        <v>1</v>
      </c>
      <c r="G2107" s="612">
        <v>0</v>
      </c>
      <c r="H2107" s="612">
        <v>0</v>
      </c>
      <c r="I2107" s="612">
        <f t="shared" si="283"/>
        <v>1</v>
      </c>
      <c r="J2107" s="612">
        <f t="shared" si="284"/>
        <v>1</v>
      </c>
    </row>
    <row r="2108" spans="2:10">
      <c r="B2108" s="332"/>
      <c r="C2108" s="390" t="s">
        <v>3767</v>
      </c>
      <c r="D2108" s="385" t="s">
        <v>3768</v>
      </c>
      <c r="E2108" s="619">
        <v>2</v>
      </c>
      <c r="F2108" s="619">
        <v>2</v>
      </c>
      <c r="G2108" s="612">
        <v>0</v>
      </c>
      <c r="H2108" s="612">
        <v>0</v>
      </c>
      <c r="I2108" s="612">
        <f t="shared" si="283"/>
        <v>2</v>
      </c>
      <c r="J2108" s="612">
        <f t="shared" si="284"/>
        <v>2</v>
      </c>
    </row>
    <row r="2109" spans="2:10">
      <c r="B2109" s="332"/>
      <c r="C2109" s="390" t="s">
        <v>3088</v>
      </c>
      <c r="D2109" s="385" t="s">
        <v>3089</v>
      </c>
      <c r="E2109" s="619">
        <v>0</v>
      </c>
      <c r="F2109" s="619">
        <v>0</v>
      </c>
      <c r="G2109" s="612">
        <v>2</v>
      </c>
      <c r="H2109" s="612">
        <v>2</v>
      </c>
      <c r="I2109" s="612">
        <f t="shared" si="283"/>
        <v>2</v>
      </c>
      <c r="J2109" s="612">
        <f t="shared" si="284"/>
        <v>2</v>
      </c>
    </row>
    <row r="2110" spans="2:10">
      <c r="B2110" s="332"/>
      <c r="C2110" s="390" t="s">
        <v>2671</v>
      </c>
      <c r="D2110" s="385" t="s">
        <v>2672</v>
      </c>
      <c r="E2110" s="619">
        <v>0</v>
      </c>
      <c r="F2110" s="619">
        <v>0</v>
      </c>
      <c r="G2110" s="612">
        <v>2</v>
      </c>
      <c r="H2110" s="612">
        <v>2</v>
      </c>
      <c r="I2110" s="612">
        <f t="shared" si="283"/>
        <v>2</v>
      </c>
      <c r="J2110" s="612">
        <f t="shared" si="284"/>
        <v>2</v>
      </c>
    </row>
    <row r="2111" spans="2:10">
      <c r="B2111" s="332"/>
      <c r="C2111" s="390">
        <v>600349</v>
      </c>
      <c r="D2111" s="385" t="s">
        <v>3081</v>
      </c>
      <c r="E2111" s="619">
        <v>0</v>
      </c>
      <c r="F2111" s="619">
        <v>0</v>
      </c>
      <c r="G2111" s="612">
        <v>220</v>
      </c>
      <c r="H2111" s="612">
        <v>220</v>
      </c>
      <c r="I2111" s="612">
        <f t="shared" si="283"/>
        <v>220</v>
      </c>
      <c r="J2111" s="612">
        <f t="shared" si="284"/>
        <v>220</v>
      </c>
    </row>
    <row r="2112" spans="2:10">
      <c r="B2112" s="332"/>
      <c r="C2112" s="390" t="s">
        <v>3126</v>
      </c>
      <c r="D2112" s="385" t="s">
        <v>3127</v>
      </c>
      <c r="E2112" s="619">
        <v>0</v>
      </c>
      <c r="F2112" s="619">
        <v>0</v>
      </c>
      <c r="G2112" s="612">
        <v>192</v>
      </c>
      <c r="H2112" s="612">
        <v>192</v>
      </c>
      <c r="I2112" s="612">
        <f t="shared" si="283"/>
        <v>192</v>
      </c>
      <c r="J2112" s="612">
        <f t="shared" si="284"/>
        <v>192</v>
      </c>
    </row>
    <row r="2113" spans="2:10">
      <c r="B2113" s="332"/>
      <c r="C2113" s="390" t="s">
        <v>4353</v>
      </c>
      <c r="D2113" s="385" t="s">
        <v>4354</v>
      </c>
      <c r="E2113" s="619">
        <v>0</v>
      </c>
      <c r="F2113" s="619">
        <v>0</v>
      </c>
      <c r="G2113" s="612">
        <v>1</v>
      </c>
      <c r="H2113" s="612">
        <v>1</v>
      </c>
      <c r="I2113" s="612">
        <f t="shared" si="283"/>
        <v>1</v>
      </c>
      <c r="J2113" s="612">
        <f t="shared" si="284"/>
        <v>1</v>
      </c>
    </row>
    <row r="2114" spans="2:10">
      <c r="B2114" s="332"/>
      <c r="C2114" s="390" t="s">
        <v>4355</v>
      </c>
      <c r="D2114" s="385" t="s">
        <v>4356</v>
      </c>
      <c r="E2114" s="619">
        <v>0</v>
      </c>
      <c r="F2114" s="619">
        <v>0</v>
      </c>
      <c r="G2114" s="612">
        <v>1</v>
      </c>
      <c r="H2114" s="612">
        <v>1</v>
      </c>
      <c r="I2114" s="612">
        <f t="shared" si="283"/>
        <v>1</v>
      </c>
      <c r="J2114" s="612">
        <f t="shared" si="284"/>
        <v>1</v>
      </c>
    </row>
    <row r="2115" spans="2:10">
      <c r="B2115" s="332"/>
      <c r="C2115" s="390" t="s">
        <v>3140</v>
      </c>
      <c r="D2115" s="385" t="s">
        <v>3141</v>
      </c>
      <c r="E2115" s="619">
        <v>0</v>
      </c>
      <c r="F2115" s="619">
        <v>0</v>
      </c>
      <c r="G2115" s="612">
        <v>105</v>
      </c>
      <c r="H2115" s="612">
        <v>105</v>
      </c>
      <c r="I2115" s="612">
        <f t="shared" si="283"/>
        <v>105</v>
      </c>
      <c r="J2115" s="612">
        <f t="shared" si="284"/>
        <v>105</v>
      </c>
    </row>
    <row r="2116" spans="2:10">
      <c r="B2116" s="332"/>
      <c r="C2116" s="390" t="s">
        <v>3473</v>
      </c>
      <c r="D2116" s="385" t="s">
        <v>3474</v>
      </c>
      <c r="E2116" s="619">
        <v>0</v>
      </c>
      <c r="F2116" s="619">
        <v>0</v>
      </c>
      <c r="G2116" s="612">
        <v>60</v>
      </c>
      <c r="H2116" s="612">
        <v>60</v>
      </c>
      <c r="I2116" s="612">
        <f t="shared" si="283"/>
        <v>60</v>
      </c>
      <c r="J2116" s="612">
        <f t="shared" si="284"/>
        <v>60</v>
      </c>
    </row>
    <row r="2117" spans="2:10">
      <c r="B2117" s="332"/>
      <c r="C2117" s="390" t="s">
        <v>4357</v>
      </c>
      <c r="D2117" s="385" t="s">
        <v>4358</v>
      </c>
      <c r="E2117" s="619">
        <v>1</v>
      </c>
      <c r="F2117" s="619">
        <v>1</v>
      </c>
      <c r="G2117" s="612">
        <v>0</v>
      </c>
      <c r="H2117" s="612">
        <v>0</v>
      </c>
      <c r="I2117" s="612">
        <f t="shared" si="283"/>
        <v>1</v>
      </c>
      <c r="J2117" s="612">
        <f t="shared" si="284"/>
        <v>1</v>
      </c>
    </row>
    <row r="2118" spans="2:10">
      <c r="B2118" s="332"/>
      <c r="C2118" s="390" t="s">
        <v>2966</v>
      </c>
      <c r="D2118" s="385" t="s">
        <v>2967</v>
      </c>
      <c r="E2118" s="619">
        <v>0</v>
      </c>
      <c r="F2118" s="619">
        <v>0</v>
      </c>
      <c r="G2118" s="612">
        <v>1</v>
      </c>
      <c r="H2118" s="612">
        <v>1</v>
      </c>
      <c r="I2118" s="612">
        <f t="shared" si="283"/>
        <v>1</v>
      </c>
      <c r="J2118" s="612">
        <f t="shared" si="284"/>
        <v>1</v>
      </c>
    </row>
    <row r="2119" spans="2:10">
      <c r="B2119" s="332"/>
      <c r="C2119" s="390" t="s">
        <v>3124</v>
      </c>
      <c r="D2119" s="385" t="s">
        <v>3125</v>
      </c>
      <c r="E2119" s="619">
        <v>0</v>
      </c>
      <c r="F2119" s="619">
        <v>0</v>
      </c>
      <c r="G2119" s="612">
        <v>2</v>
      </c>
      <c r="H2119" s="612">
        <v>2</v>
      </c>
      <c r="I2119" s="612">
        <f t="shared" si="283"/>
        <v>2</v>
      </c>
      <c r="J2119" s="612">
        <f t="shared" si="284"/>
        <v>2</v>
      </c>
    </row>
    <row r="2120" spans="2:10">
      <c r="B2120" s="332"/>
      <c r="C2120" s="390" t="s">
        <v>3682</v>
      </c>
      <c r="D2120" s="385" t="s">
        <v>3683</v>
      </c>
      <c r="E2120" s="619">
        <v>0</v>
      </c>
      <c r="F2120" s="619">
        <v>0</v>
      </c>
      <c r="G2120" s="612">
        <v>3</v>
      </c>
      <c r="H2120" s="612">
        <v>3</v>
      </c>
      <c r="I2120" s="612">
        <f t="shared" si="283"/>
        <v>3</v>
      </c>
      <c r="J2120" s="612">
        <f t="shared" si="284"/>
        <v>3</v>
      </c>
    </row>
    <row r="2121" spans="2:10">
      <c r="B2121" s="332"/>
      <c r="C2121" s="390" t="s">
        <v>3684</v>
      </c>
      <c r="D2121" s="385" t="s">
        <v>3685</v>
      </c>
      <c r="E2121" s="619">
        <v>0</v>
      </c>
      <c r="F2121" s="619">
        <v>0</v>
      </c>
      <c r="G2121" s="612">
        <v>82</v>
      </c>
      <c r="H2121" s="612">
        <v>82</v>
      </c>
      <c r="I2121" s="612">
        <f t="shared" si="283"/>
        <v>82</v>
      </c>
      <c r="J2121" s="612">
        <f t="shared" si="284"/>
        <v>82</v>
      </c>
    </row>
    <row r="2122" spans="2:10">
      <c r="B2122" s="332"/>
      <c r="C2122" s="390" t="s">
        <v>4359</v>
      </c>
      <c r="D2122" s="385" t="s">
        <v>4360</v>
      </c>
      <c r="E2122" s="619">
        <v>0</v>
      </c>
      <c r="F2122" s="619">
        <v>0</v>
      </c>
      <c r="G2122" s="612">
        <v>6</v>
      </c>
      <c r="H2122" s="612">
        <v>6</v>
      </c>
      <c r="I2122" s="612">
        <f t="shared" si="283"/>
        <v>6</v>
      </c>
      <c r="J2122" s="612">
        <f t="shared" si="284"/>
        <v>6</v>
      </c>
    </row>
    <row r="2123" spans="2:10">
      <c r="B2123" s="332"/>
      <c r="C2123" s="390" t="s">
        <v>3164</v>
      </c>
      <c r="D2123" s="385" t="s">
        <v>3165</v>
      </c>
      <c r="E2123" s="619">
        <v>0</v>
      </c>
      <c r="F2123" s="619">
        <v>0</v>
      </c>
      <c r="G2123" s="612">
        <v>3</v>
      </c>
      <c r="H2123" s="612">
        <v>3</v>
      </c>
      <c r="I2123" s="612">
        <f t="shared" si="283"/>
        <v>3</v>
      </c>
      <c r="J2123" s="612">
        <f t="shared" si="284"/>
        <v>3</v>
      </c>
    </row>
    <row r="2124" spans="2:10">
      <c r="B2124" s="332"/>
      <c r="C2124" s="390" t="s">
        <v>6633</v>
      </c>
      <c r="D2124" s="385" t="s">
        <v>6634</v>
      </c>
      <c r="E2124" s="619">
        <v>0</v>
      </c>
      <c r="F2124" s="619">
        <v>0</v>
      </c>
      <c r="G2124" s="612">
        <v>5</v>
      </c>
      <c r="H2124" s="612">
        <v>5</v>
      </c>
      <c r="I2124" s="612">
        <f t="shared" ref="I2124:I2130" si="285">SUM(E2124,G2124)</f>
        <v>5</v>
      </c>
      <c r="J2124" s="612">
        <f t="shared" ref="J2124:J2130" si="286">SUM(F2124,H2124)</f>
        <v>5</v>
      </c>
    </row>
    <row r="2125" spans="2:10">
      <c r="B2125" s="332"/>
      <c r="C2125" s="390" t="s">
        <v>3948</v>
      </c>
      <c r="D2125" s="385" t="s">
        <v>3949</v>
      </c>
      <c r="E2125" s="619">
        <v>0</v>
      </c>
      <c r="F2125" s="619">
        <v>0</v>
      </c>
      <c r="G2125" s="612">
        <v>1</v>
      </c>
      <c r="H2125" s="612">
        <v>1</v>
      </c>
      <c r="I2125" s="612">
        <f t="shared" si="285"/>
        <v>1</v>
      </c>
      <c r="J2125" s="612">
        <f t="shared" si="286"/>
        <v>1</v>
      </c>
    </row>
    <row r="2126" spans="2:10">
      <c r="B2126" s="332"/>
      <c r="C2126" s="390" t="s">
        <v>3559</v>
      </c>
      <c r="D2126" s="385" t="s">
        <v>3560</v>
      </c>
      <c r="E2126" s="619">
        <v>0</v>
      </c>
      <c r="F2126" s="619">
        <v>0</v>
      </c>
      <c r="G2126" s="612">
        <v>1</v>
      </c>
      <c r="H2126" s="612">
        <v>1</v>
      </c>
      <c r="I2126" s="612">
        <f t="shared" si="285"/>
        <v>1</v>
      </c>
      <c r="J2126" s="612">
        <f t="shared" si="286"/>
        <v>1</v>
      </c>
    </row>
    <row r="2127" spans="2:10">
      <c r="B2127" s="332"/>
      <c r="C2127" s="390" t="s">
        <v>6919</v>
      </c>
      <c r="D2127" s="385" t="s">
        <v>6635</v>
      </c>
      <c r="E2127" s="619">
        <v>1</v>
      </c>
      <c r="F2127" s="619">
        <v>1</v>
      </c>
      <c r="G2127" s="612">
        <v>0</v>
      </c>
      <c r="H2127" s="612">
        <v>0</v>
      </c>
      <c r="I2127" s="612">
        <f t="shared" si="285"/>
        <v>1</v>
      </c>
      <c r="J2127" s="612">
        <f t="shared" si="286"/>
        <v>1</v>
      </c>
    </row>
    <row r="2128" spans="2:10">
      <c r="B2128" s="332"/>
      <c r="C2128" s="390" t="s">
        <v>6920</v>
      </c>
      <c r="D2128" s="385" t="s">
        <v>6636</v>
      </c>
      <c r="E2128" s="619">
        <v>0</v>
      </c>
      <c r="F2128" s="619">
        <v>0</v>
      </c>
      <c r="G2128" s="612">
        <v>1</v>
      </c>
      <c r="H2128" s="612">
        <v>1</v>
      </c>
      <c r="I2128" s="612">
        <f t="shared" si="285"/>
        <v>1</v>
      </c>
      <c r="J2128" s="612">
        <f t="shared" si="286"/>
        <v>1</v>
      </c>
    </row>
    <row r="2129" spans="1:10">
      <c r="B2129" s="332"/>
      <c r="C2129" s="390" t="s">
        <v>6918</v>
      </c>
      <c r="D2129" s="385" t="s">
        <v>3764</v>
      </c>
      <c r="E2129" s="619">
        <v>0</v>
      </c>
      <c r="F2129" s="619">
        <v>0</v>
      </c>
      <c r="G2129" s="612">
        <v>1</v>
      </c>
      <c r="H2129" s="612">
        <v>1</v>
      </c>
      <c r="I2129" s="612">
        <f t="shared" si="285"/>
        <v>1</v>
      </c>
      <c r="J2129" s="612">
        <f t="shared" si="286"/>
        <v>1</v>
      </c>
    </row>
    <row r="2130" spans="1:10">
      <c r="B2130" s="332"/>
      <c r="C2130" s="390" t="s">
        <v>3775</v>
      </c>
      <c r="D2130" s="385" t="s">
        <v>3776</v>
      </c>
      <c r="E2130" s="619">
        <v>0</v>
      </c>
      <c r="F2130" s="619">
        <v>0</v>
      </c>
      <c r="G2130" s="612">
        <v>2</v>
      </c>
      <c r="H2130" s="612">
        <v>2</v>
      </c>
      <c r="I2130" s="612">
        <f t="shared" si="285"/>
        <v>2</v>
      </c>
      <c r="J2130" s="612">
        <f t="shared" si="286"/>
        <v>2</v>
      </c>
    </row>
    <row r="2131" spans="1:10">
      <c r="C2131" s="390"/>
      <c r="D2131" s="385"/>
      <c r="E2131" s="619"/>
      <c r="F2131" s="619"/>
      <c r="G2131" s="612"/>
      <c r="H2131" s="612"/>
      <c r="I2131" s="612"/>
      <c r="J2131" s="612"/>
    </row>
    <row r="2132" spans="1:10" ht="13.8">
      <c r="A2132" s="425" t="s">
        <v>2965</v>
      </c>
      <c r="C2132" s="333"/>
      <c r="D2132" s="99"/>
      <c r="E2132" s="619"/>
      <c r="F2132" s="619"/>
      <c r="G2132" s="612"/>
      <c r="H2132" s="612"/>
      <c r="I2132" s="612"/>
      <c r="J2132" s="612"/>
    </row>
    <row r="2133" spans="1:10">
      <c r="B2133" s="332"/>
      <c r="C2133" s="388" t="s">
        <v>1898</v>
      </c>
      <c r="D2133" s="385" t="s">
        <v>1899</v>
      </c>
      <c r="E2133" s="619">
        <v>0</v>
      </c>
      <c r="F2133" s="619">
        <v>0</v>
      </c>
      <c r="G2133" s="612">
        <v>1</v>
      </c>
      <c r="H2133" s="612">
        <v>1</v>
      </c>
      <c r="I2133" s="612">
        <f t="shared" si="283"/>
        <v>1</v>
      </c>
      <c r="J2133" s="612">
        <f t="shared" si="284"/>
        <v>1</v>
      </c>
    </row>
    <row r="2134" spans="1:10">
      <c r="B2134" s="332"/>
      <c r="C2134" s="969" t="s">
        <v>4361</v>
      </c>
      <c r="D2134" s="432" t="s">
        <v>4362</v>
      </c>
      <c r="E2134" s="619">
        <v>0</v>
      </c>
      <c r="F2134" s="619">
        <v>0</v>
      </c>
      <c r="G2134" s="612">
        <v>1</v>
      </c>
      <c r="H2134" s="612">
        <v>1</v>
      </c>
      <c r="I2134" s="612">
        <f t="shared" si="283"/>
        <v>1</v>
      </c>
      <c r="J2134" s="612">
        <f t="shared" si="284"/>
        <v>1</v>
      </c>
    </row>
    <row r="2135" spans="1:10">
      <c r="B2135" s="332"/>
      <c r="C2135" s="388" t="s">
        <v>3347</v>
      </c>
      <c r="D2135" s="385" t="s">
        <v>3348</v>
      </c>
      <c r="E2135" s="619">
        <v>0</v>
      </c>
      <c r="F2135" s="619">
        <v>0</v>
      </c>
      <c r="G2135" s="612">
        <v>849</v>
      </c>
      <c r="H2135" s="612">
        <v>849</v>
      </c>
      <c r="I2135" s="612">
        <f t="shared" si="283"/>
        <v>849</v>
      </c>
      <c r="J2135" s="612">
        <f t="shared" si="284"/>
        <v>849</v>
      </c>
    </row>
    <row r="2136" spans="1:10">
      <c r="B2136" s="332"/>
      <c r="C2136" s="965" t="s">
        <v>3085</v>
      </c>
      <c r="D2136" s="427" t="s">
        <v>3086</v>
      </c>
      <c r="E2136" s="619">
        <v>0</v>
      </c>
      <c r="F2136" s="619">
        <v>0</v>
      </c>
      <c r="G2136" s="612">
        <v>372</v>
      </c>
      <c r="H2136" s="612">
        <v>372</v>
      </c>
      <c r="I2136" s="612">
        <f t="shared" si="283"/>
        <v>372</v>
      </c>
      <c r="J2136" s="612">
        <f t="shared" si="284"/>
        <v>372</v>
      </c>
    </row>
    <row r="2137" spans="1:10">
      <c r="B2137" s="332"/>
      <c r="C2137" s="382" t="s">
        <v>4363</v>
      </c>
      <c r="D2137" s="383" t="s">
        <v>4364</v>
      </c>
      <c r="E2137" s="619">
        <v>2187</v>
      </c>
      <c r="F2137" s="619">
        <v>2187</v>
      </c>
      <c r="G2137" s="612">
        <v>242</v>
      </c>
      <c r="H2137" s="612">
        <v>242</v>
      </c>
      <c r="I2137" s="612">
        <f t="shared" si="283"/>
        <v>2429</v>
      </c>
      <c r="J2137" s="612">
        <f t="shared" si="284"/>
        <v>2429</v>
      </c>
    </row>
    <row r="2138" spans="1:10">
      <c r="B2138" s="332"/>
      <c r="C2138" s="382" t="s">
        <v>4365</v>
      </c>
      <c r="D2138" s="383" t="s">
        <v>4366</v>
      </c>
      <c r="E2138" s="619">
        <v>3</v>
      </c>
      <c r="F2138" s="619">
        <v>3</v>
      </c>
      <c r="G2138" s="612">
        <v>0</v>
      </c>
      <c r="H2138" s="612">
        <v>0</v>
      </c>
      <c r="I2138" s="612">
        <f t="shared" si="283"/>
        <v>3</v>
      </c>
      <c r="J2138" s="612">
        <f t="shared" si="284"/>
        <v>3</v>
      </c>
    </row>
    <row r="2139" spans="1:10">
      <c r="B2139" s="332"/>
      <c r="C2139" s="382" t="s">
        <v>3094</v>
      </c>
      <c r="D2139" s="383" t="s">
        <v>3095</v>
      </c>
      <c r="E2139" s="619">
        <v>63</v>
      </c>
      <c r="F2139" s="619">
        <v>63</v>
      </c>
      <c r="G2139" s="612">
        <v>4208</v>
      </c>
      <c r="H2139" s="612">
        <v>4208</v>
      </c>
      <c r="I2139" s="612">
        <f t="shared" si="283"/>
        <v>4271</v>
      </c>
      <c r="J2139" s="612">
        <f t="shared" si="284"/>
        <v>4271</v>
      </c>
    </row>
    <row r="2140" spans="1:10">
      <c r="B2140" s="332"/>
      <c r="C2140" s="969" t="s">
        <v>4367</v>
      </c>
      <c r="D2140" s="432" t="s">
        <v>4368</v>
      </c>
      <c r="E2140" s="619">
        <v>0</v>
      </c>
      <c r="F2140" s="619">
        <v>0</v>
      </c>
      <c r="G2140" s="612">
        <v>5</v>
      </c>
      <c r="H2140" s="612">
        <v>5</v>
      </c>
      <c r="I2140" s="612">
        <f t="shared" si="283"/>
        <v>5</v>
      </c>
      <c r="J2140" s="612">
        <f t="shared" si="284"/>
        <v>5</v>
      </c>
    </row>
    <row r="2141" spans="1:10">
      <c r="B2141" s="332"/>
      <c r="C2141" s="382" t="s">
        <v>4369</v>
      </c>
      <c r="D2141" s="383" t="s">
        <v>4370</v>
      </c>
      <c r="E2141" s="619">
        <v>6639</v>
      </c>
      <c r="F2141" s="619">
        <v>6639</v>
      </c>
      <c r="G2141" s="612">
        <v>2771</v>
      </c>
      <c r="H2141" s="612">
        <v>2771</v>
      </c>
      <c r="I2141" s="612">
        <f t="shared" si="283"/>
        <v>9410</v>
      </c>
      <c r="J2141" s="612">
        <f t="shared" si="284"/>
        <v>9410</v>
      </c>
    </row>
    <row r="2142" spans="1:10">
      <c r="B2142" s="332"/>
      <c r="C2142" s="382" t="s">
        <v>4371</v>
      </c>
      <c r="D2142" s="383" t="s">
        <v>4372</v>
      </c>
      <c r="E2142" s="619">
        <v>0</v>
      </c>
      <c r="F2142" s="619">
        <v>0</v>
      </c>
      <c r="G2142" s="612">
        <v>90</v>
      </c>
      <c r="H2142" s="612">
        <v>90</v>
      </c>
      <c r="I2142" s="612">
        <f t="shared" si="283"/>
        <v>90</v>
      </c>
      <c r="J2142" s="612">
        <f t="shared" si="284"/>
        <v>90</v>
      </c>
    </row>
    <row r="2143" spans="1:10">
      <c r="B2143" s="332"/>
      <c r="C2143" s="382" t="s">
        <v>4373</v>
      </c>
      <c r="D2143" s="383" t="s">
        <v>4374</v>
      </c>
      <c r="E2143" s="619">
        <v>0</v>
      </c>
      <c r="F2143" s="619">
        <v>0</v>
      </c>
      <c r="G2143" s="612">
        <v>33</v>
      </c>
      <c r="H2143" s="612">
        <v>33</v>
      </c>
      <c r="I2143" s="612">
        <f t="shared" si="283"/>
        <v>33</v>
      </c>
      <c r="J2143" s="612">
        <f t="shared" si="284"/>
        <v>33</v>
      </c>
    </row>
    <row r="2144" spans="1:10">
      <c r="B2144" s="332"/>
      <c r="C2144" s="382" t="s">
        <v>4375</v>
      </c>
      <c r="D2144" s="383" t="s">
        <v>4376</v>
      </c>
      <c r="E2144" s="619">
        <v>0</v>
      </c>
      <c r="F2144" s="619">
        <v>0</v>
      </c>
      <c r="G2144" s="612">
        <v>2</v>
      </c>
      <c r="H2144" s="612">
        <v>2</v>
      </c>
      <c r="I2144" s="612">
        <f t="shared" si="283"/>
        <v>2</v>
      </c>
      <c r="J2144" s="612">
        <f t="shared" si="284"/>
        <v>2</v>
      </c>
    </row>
    <row r="2145" spans="2:10">
      <c r="B2145" s="332"/>
      <c r="C2145" s="382" t="s">
        <v>4377</v>
      </c>
      <c r="D2145" s="383" t="s">
        <v>4378</v>
      </c>
      <c r="E2145" s="619">
        <v>0</v>
      </c>
      <c r="F2145" s="619">
        <v>0</v>
      </c>
      <c r="G2145" s="612">
        <v>1</v>
      </c>
      <c r="H2145" s="612">
        <v>1</v>
      </c>
      <c r="I2145" s="612">
        <f t="shared" si="283"/>
        <v>1</v>
      </c>
      <c r="J2145" s="612">
        <f t="shared" si="284"/>
        <v>1</v>
      </c>
    </row>
    <row r="2146" spans="2:10">
      <c r="B2146" s="332"/>
      <c r="C2146" s="382" t="s">
        <v>4379</v>
      </c>
      <c r="D2146" s="383" t="s">
        <v>4380</v>
      </c>
      <c r="E2146" s="619">
        <v>0</v>
      </c>
      <c r="F2146" s="619">
        <v>0</v>
      </c>
      <c r="G2146" s="612">
        <v>12</v>
      </c>
      <c r="H2146" s="612">
        <v>12</v>
      </c>
      <c r="I2146" s="612">
        <f t="shared" si="283"/>
        <v>12</v>
      </c>
      <c r="J2146" s="612">
        <f t="shared" si="284"/>
        <v>12</v>
      </c>
    </row>
    <row r="2147" spans="2:10">
      <c r="B2147" s="332"/>
      <c r="C2147" s="388" t="s">
        <v>4381</v>
      </c>
      <c r="D2147" s="385" t="s">
        <v>4382</v>
      </c>
      <c r="E2147" s="619">
        <v>0</v>
      </c>
      <c r="F2147" s="619">
        <v>0</v>
      </c>
      <c r="G2147" s="612">
        <v>40</v>
      </c>
      <c r="H2147" s="612">
        <v>40</v>
      </c>
      <c r="I2147" s="612">
        <f t="shared" si="283"/>
        <v>40</v>
      </c>
      <c r="J2147" s="612">
        <f t="shared" si="284"/>
        <v>40</v>
      </c>
    </row>
    <row r="2148" spans="2:10">
      <c r="B2148" s="332"/>
      <c r="C2148" s="382" t="s">
        <v>4142</v>
      </c>
      <c r="D2148" s="383" t="s">
        <v>4143</v>
      </c>
      <c r="E2148" s="619">
        <v>3</v>
      </c>
      <c r="F2148" s="619">
        <v>3</v>
      </c>
      <c r="G2148" s="612">
        <v>1556</v>
      </c>
      <c r="H2148" s="612">
        <v>1556</v>
      </c>
      <c r="I2148" s="612">
        <f t="shared" si="283"/>
        <v>1559</v>
      </c>
      <c r="J2148" s="612">
        <f t="shared" si="284"/>
        <v>1559</v>
      </c>
    </row>
    <row r="2149" spans="2:10">
      <c r="B2149" s="332"/>
      <c r="C2149" s="382" t="s">
        <v>3099</v>
      </c>
      <c r="D2149" s="383" t="s">
        <v>3100</v>
      </c>
      <c r="E2149" s="619">
        <v>591</v>
      </c>
      <c r="F2149" s="619">
        <v>591</v>
      </c>
      <c r="G2149" s="612">
        <v>1335</v>
      </c>
      <c r="H2149" s="612">
        <v>1335</v>
      </c>
      <c r="I2149" s="612">
        <f t="shared" si="283"/>
        <v>1926</v>
      </c>
      <c r="J2149" s="612">
        <f t="shared" si="284"/>
        <v>1926</v>
      </c>
    </row>
    <row r="2150" spans="2:10">
      <c r="B2150" s="332"/>
      <c r="C2150" s="388" t="s">
        <v>3771</v>
      </c>
      <c r="D2150" s="385" t="s">
        <v>3772</v>
      </c>
      <c r="E2150" s="619">
        <v>0</v>
      </c>
      <c r="F2150" s="619">
        <v>0</v>
      </c>
      <c r="G2150" s="612">
        <v>338</v>
      </c>
      <c r="H2150" s="612">
        <v>338</v>
      </c>
      <c r="I2150" s="612">
        <f t="shared" si="283"/>
        <v>338</v>
      </c>
      <c r="J2150" s="612">
        <f t="shared" si="284"/>
        <v>338</v>
      </c>
    </row>
    <row r="2151" spans="2:10">
      <c r="B2151" s="332"/>
      <c r="C2151" s="969" t="s">
        <v>3781</v>
      </c>
      <c r="D2151" s="432" t="s">
        <v>3782</v>
      </c>
      <c r="E2151" s="619">
        <v>0</v>
      </c>
      <c r="F2151" s="619">
        <v>0</v>
      </c>
      <c r="G2151" s="612">
        <v>1</v>
      </c>
      <c r="H2151" s="612">
        <v>1</v>
      </c>
      <c r="I2151" s="612">
        <f t="shared" si="283"/>
        <v>1</v>
      </c>
      <c r="J2151" s="612">
        <f t="shared" si="284"/>
        <v>1</v>
      </c>
    </row>
    <row r="2152" spans="2:10">
      <c r="B2152" s="332"/>
      <c r="C2152" s="969" t="s">
        <v>1997</v>
      </c>
      <c r="D2152" s="432" t="s">
        <v>3201</v>
      </c>
      <c r="E2152" s="619">
        <v>0</v>
      </c>
      <c r="F2152" s="619">
        <v>0</v>
      </c>
      <c r="G2152" s="612">
        <v>5</v>
      </c>
      <c r="H2152" s="612">
        <v>5</v>
      </c>
      <c r="I2152" s="612">
        <f t="shared" si="283"/>
        <v>5</v>
      </c>
      <c r="J2152" s="612">
        <f t="shared" si="284"/>
        <v>5</v>
      </c>
    </row>
    <row r="2153" spans="2:10">
      <c r="B2153" s="332"/>
      <c r="C2153" s="388" t="s">
        <v>2681</v>
      </c>
      <c r="D2153" s="385" t="s">
        <v>2682</v>
      </c>
      <c r="E2153" s="619">
        <v>0</v>
      </c>
      <c r="F2153" s="619">
        <v>0</v>
      </c>
      <c r="G2153" s="612">
        <v>8</v>
      </c>
      <c r="H2153" s="612">
        <v>8</v>
      </c>
      <c r="I2153" s="612">
        <f t="shared" si="283"/>
        <v>8</v>
      </c>
      <c r="J2153" s="612">
        <f t="shared" si="284"/>
        <v>8</v>
      </c>
    </row>
    <row r="2154" spans="2:10">
      <c r="B2154" s="332"/>
      <c r="C2154" s="389" t="s">
        <v>4383</v>
      </c>
      <c r="D2154" s="381" t="s">
        <v>4384</v>
      </c>
      <c r="E2154" s="619">
        <v>0</v>
      </c>
      <c r="F2154" s="619">
        <v>0</v>
      </c>
      <c r="G2154" s="612">
        <v>1648</v>
      </c>
      <c r="H2154" s="612">
        <v>1648</v>
      </c>
      <c r="I2154" s="612">
        <f t="shared" ref="I2154:I2210" si="287">SUM(E2154,G2154)</f>
        <v>1648</v>
      </c>
      <c r="J2154" s="612">
        <f t="shared" ref="J2154:J2210" si="288">SUM(F2154,H2154)</f>
        <v>1648</v>
      </c>
    </row>
    <row r="2155" spans="2:10">
      <c r="B2155" s="332"/>
      <c r="C2155" s="382" t="s">
        <v>4385</v>
      </c>
      <c r="D2155" s="383" t="s">
        <v>4386</v>
      </c>
      <c r="E2155" s="619">
        <v>7</v>
      </c>
      <c r="F2155" s="619">
        <v>7</v>
      </c>
      <c r="G2155" s="612">
        <v>11</v>
      </c>
      <c r="H2155" s="612">
        <v>11</v>
      </c>
      <c r="I2155" s="612">
        <f t="shared" si="287"/>
        <v>18</v>
      </c>
      <c r="J2155" s="612">
        <f t="shared" si="288"/>
        <v>18</v>
      </c>
    </row>
    <row r="2156" spans="2:10">
      <c r="B2156" s="332"/>
      <c r="C2156" s="382" t="s">
        <v>4387</v>
      </c>
      <c r="D2156" s="383" t="s">
        <v>4388</v>
      </c>
      <c r="E2156" s="619">
        <v>1</v>
      </c>
      <c r="F2156" s="619">
        <v>1</v>
      </c>
      <c r="G2156" s="612">
        <v>22</v>
      </c>
      <c r="H2156" s="612">
        <v>22</v>
      </c>
      <c r="I2156" s="612">
        <f t="shared" si="287"/>
        <v>23</v>
      </c>
      <c r="J2156" s="612">
        <f t="shared" si="288"/>
        <v>23</v>
      </c>
    </row>
    <row r="2157" spans="2:10">
      <c r="B2157" s="332"/>
      <c r="C2157" s="382" t="s">
        <v>4389</v>
      </c>
      <c r="D2157" s="383" t="s">
        <v>4390</v>
      </c>
      <c r="E2157" s="619">
        <v>0</v>
      </c>
      <c r="F2157" s="619">
        <v>0</v>
      </c>
      <c r="G2157" s="612">
        <v>3</v>
      </c>
      <c r="H2157" s="612">
        <v>3</v>
      </c>
      <c r="I2157" s="612">
        <f t="shared" si="287"/>
        <v>3</v>
      </c>
      <c r="J2157" s="612">
        <f t="shared" si="288"/>
        <v>3</v>
      </c>
    </row>
    <row r="2158" spans="2:10">
      <c r="B2158" s="332"/>
      <c r="C2158" s="382" t="s">
        <v>4391</v>
      </c>
      <c r="D2158" s="383" t="s">
        <v>4392</v>
      </c>
      <c r="E2158" s="619">
        <v>0</v>
      </c>
      <c r="F2158" s="619">
        <v>0</v>
      </c>
      <c r="G2158" s="612">
        <v>18</v>
      </c>
      <c r="H2158" s="612">
        <v>18</v>
      </c>
      <c r="I2158" s="612">
        <f t="shared" si="287"/>
        <v>18</v>
      </c>
      <c r="J2158" s="612">
        <f t="shared" si="288"/>
        <v>18</v>
      </c>
    </row>
    <row r="2159" spans="2:10">
      <c r="B2159" s="332"/>
      <c r="C2159" s="388" t="s">
        <v>4393</v>
      </c>
      <c r="D2159" s="385" t="s">
        <v>4394</v>
      </c>
      <c r="E2159" s="619">
        <v>0</v>
      </c>
      <c r="F2159" s="619">
        <v>0</v>
      </c>
      <c r="G2159" s="612">
        <v>7</v>
      </c>
      <c r="H2159" s="612">
        <v>7</v>
      </c>
      <c r="I2159" s="612">
        <f t="shared" si="287"/>
        <v>7</v>
      </c>
      <c r="J2159" s="612">
        <f t="shared" si="288"/>
        <v>7</v>
      </c>
    </row>
    <row r="2160" spans="2:10">
      <c r="B2160" s="332"/>
      <c r="C2160" s="388" t="s">
        <v>2282</v>
      </c>
      <c r="D2160" s="385" t="s">
        <v>2283</v>
      </c>
      <c r="E2160" s="619">
        <v>0</v>
      </c>
      <c r="F2160" s="619">
        <v>0</v>
      </c>
      <c r="G2160" s="612">
        <v>4</v>
      </c>
      <c r="H2160" s="612">
        <v>4</v>
      </c>
      <c r="I2160" s="612">
        <f t="shared" si="287"/>
        <v>4</v>
      </c>
      <c r="J2160" s="612">
        <f t="shared" si="288"/>
        <v>4</v>
      </c>
    </row>
    <row r="2161" spans="2:10">
      <c r="B2161" s="332"/>
      <c r="C2161" s="382" t="s">
        <v>4395</v>
      </c>
      <c r="D2161" s="383" t="s">
        <v>4396</v>
      </c>
      <c r="E2161" s="619">
        <v>1</v>
      </c>
      <c r="F2161" s="619">
        <v>1</v>
      </c>
      <c r="G2161" s="612">
        <v>2</v>
      </c>
      <c r="H2161" s="612">
        <v>2</v>
      </c>
      <c r="I2161" s="612">
        <f t="shared" si="287"/>
        <v>3</v>
      </c>
      <c r="J2161" s="612">
        <f t="shared" si="288"/>
        <v>3</v>
      </c>
    </row>
    <row r="2162" spans="2:10">
      <c r="B2162" s="332"/>
      <c r="C2162" s="382" t="s">
        <v>4397</v>
      </c>
      <c r="D2162" s="383" t="s">
        <v>4398</v>
      </c>
      <c r="E2162" s="619">
        <v>1</v>
      </c>
      <c r="F2162" s="619">
        <v>1</v>
      </c>
      <c r="G2162" s="612">
        <v>4</v>
      </c>
      <c r="H2162" s="612">
        <v>4</v>
      </c>
      <c r="I2162" s="612">
        <f t="shared" si="287"/>
        <v>5</v>
      </c>
      <c r="J2162" s="612">
        <f t="shared" si="288"/>
        <v>5</v>
      </c>
    </row>
    <row r="2163" spans="2:10">
      <c r="B2163" s="332"/>
      <c r="C2163" s="382" t="s">
        <v>139</v>
      </c>
      <c r="D2163" s="383" t="s">
        <v>1820</v>
      </c>
      <c r="E2163" s="619">
        <v>3</v>
      </c>
      <c r="F2163" s="619">
        <v>3</v>
      </c>
      <c r="G2163" s="612">
        <v>173</v>
      </c>
      <c r="H2163" s="612">
        <v>173</v>
      </c>
      <c r="I2163" s="612">
        <f t="shared" si="287"/>
        <v>176</v>
      </c>
      <c r="J2163" s="612">
        <f t="shared" si="288"/>
        <v>176</v>
      </c>
    </row>
    <row r="2164" spans="2:10">
      <c r="B2164" s="332"/>
      <c r="C2164" s="382" t="s">
        <v>4399</v>
      </c>
      <c r="D2164" s="383" t="s">
        <v>4400</v>
      </c>
      <c r="E2164" s="619">
        <v>1</v>
      </c>
      <c r="F2164" s="619">
        <v>1</v>
      </c>
      <c r="G2164" s="612">
        <v>125</v>
      </c>
      <c r="H2164" s="612">
        <v>125</v>
      </c>
      <c r="I2164" s="612">
        <f t="shared" si="287"/>
        <v>126</v>
      </c>
      <c r="J2164" s="612">
        <f t="shared" si="288"/>
        <v>126</v>
      </c>
    </row>
    <row r="2165" spans="2:10">
      <c r="B2165" s="332"/>
      <c r="C2165" s="382" t="s">
        <v>4401</v>
      </c>
      <c r="D2165" s="383" t="s">
        <v>4402</v>
      </c>
      <c r="E2165" s="619">
        <v>863</v>
      </c>
      <c r="F2165" s="619">
        <v>863</v>
      </c>
      <c r="G2165" s="612">
        <v>0</v>
      </c>
      <c r="H2165" s="612">
        <v>0</v>
      </c>
      <c r="I2165" s="612">
        <f t="shared" si="287"/>
        <v>863</v>
      </c>
      <c r="J2165" s="612">
        <f t="shared" si="288"/>
        <v>863</v>
      </c>
    </row>
    <row r="2166" spans="2:10">
      <c r="B2166" s="332"/>
      <c r="C2166" s="382" t="s">
        <v>4403</v>
      </c>
      <c r="D2166" s="383" t="s">
        <v>4404</v>
      </c>
      <c r="E2166" s="619">
        <v>0</v>
      </c>
      <c r="F2166" s="619">
        <v>0</v>
      </c>
      <c r="G2166" s="612">
        <v>5</v>
      </c>
      <c r="H2166" s="612">
        <v>5</v>
      </c>
      <c r="I2166" s="612">
        <f t="shared" si="287"/>
        <v>5</v>
      </c>
      <c r="J2166" s="612">
        <f t="shared" si="288"/>
        <v>5</v>
      </c>
    </row>
    <row r="2167" spans="2:10">
      <c r="B2167" s="332"/>
      <c r="C2167" s="382" t="s">
        <v>4405</v>
      </c>
      <c r="D2167" s="383" t="s">
        <v>4406</v>
      </c>
      <c r="E2167" s="619">
        <v>0</v>
      </c>
      <c r="F2167" s="619">
        <v>0</v>
      </c>
      <c r="G2167" s="612">
        <v>21</v>
      </c>
      <c r="H2167" s="612">
        <v>21</v>
      </c>
      <c r="I2167" s="612">
        <f t="shared" si="287"/>
        <v>21</v>
      </c>
      <c r="J2167" s="612">
        <f t="shared" si="288"/>
        <v>21</v>
      </c>
    </row>
    <row r="2168" spans="2:10">
      <c r="B2168" s="332"/>
      <c r="C2168" s="382" t="s">
        <v>4407</v>
      </c>
      <c r="D2168" s="383" t="s">
        <v>4408</v>
      </c>
      <c r="E2168" s="619">
        <v>2</v>
      </c>
      <c r="F2168" s="619">
        <v>2</v>
      </c>
      <c r="G2168" s="612">
        <v>716</v>
      </c>
      <c r="H2168" s="612">
        <v>716</v>
      </c>
      <c r="I2168" s="612">
        <f t="shared" si="287"/>
        <v>718</v>
      </c>
      <c r="J2168" s="612">
        <f t="shared" si="288"/>
        <v>718</v>
      </c>
    </row>
    <row r="2169" spans="2:10">
      <c r="B2169" s="332"/>
      <c r="C2169" s="382" t="s">
        <v>4409</v>
      </c>
      <c r="D2169" s="383" t="s">
        <v>4410</v>
      </c>
      <c r="E2169" s="619">
        <v>0</v>
      </c>
      <c r="F2169" s="619">
        <v>0</v>
      </c>
      <c r="G2169" s="612">
        <v>101</v>
      </c>
      <c r="H2169" s="612">
        <v>101</v>
      </c>
      <c r="I2169" s="612">
        <f t="shared" si="287"/>
        <v>101</v>
      </c>
      <c r="J2169" s="612">
        <f t="shared" si="288"/>
        <v>101</v>
      </c>
    </row>
    <row r="2170" spans="2:10">
      <c r="B2170" s="332"/>
      <c r="C2170" s="382" t="s">
        <v>4411</v>
      </c>
      <c r="D2170" s="383" t="s">
        <v>4412</v>
      </c>
      <c r="E2170" s="619">
        <v>0</v>
      </c>
      <c r="F2170" s="619">
        <v>0</v>
      </c>
      <c r="G2170" s="612">
        <v>34</v>
      </c>
      <c r="H2170" s="612">
        <v>34</v>
      </c>
      <c r="I2170" s="612">
        <f t="shared" si="287"/>
        <v>34</v>
      </c>
      <c r="J2170" s="612">
        <f t="shared" si="288"/>
        <v>34</v>
      </c>
    </row>
    <row r="2171" spans="2:10">
      <c r="B2171" s="332"/>
      <c r="C2171" s="382" t="s">
        <v>4413</v>
      </c>
      <c r="D2171" s="383" t="s">
        <v>4414</v>
      </c>
      <c r="E2171" s="619">
        <v>0</v>
      </c>
      <c r="F2171" s="619">
        <v>0</v>
      </c>
      <c r="G2171" s="612">
        <v>233</v>
      </c>
      <c r="H2171" s="612">
        <v>233</v>
      </c>
      <c r="I2171" s="612">
        <f t="shared" si="287"/>
        <v>233</v>
      </c>
      <c r="J2171" s="612">
        <f t="shared" si="288"/>
        <v>233</v>
      </c>
    </row>
    <row r="2172" spans="2:10">
      <c r="B2172" s="332"/>
      <c r="C2172" s="382" t="s">
        <v>4415</v>
      </c>
      <c r="D2172" s="383" t="s">
        <v>4416</v>
      </c>
      <c r="E2172" s="619">
        <v>0</v>
      </c>
      <c r="F2172" s="619">
        <v>0</v>
      </c>
      <c r="G2172" s="612">
        <v>43</v>
      </c>
      <c r="H2172" s="612">
        <v>43</v>
      </c>
      <c r="I2172" s="612">
        <f t="shared" si="287"/>
        <v>43</v>
      </c>
      <c r="J2172" s="612">
        <f t="shared" si="288"/>
        <v>43</v>
      </c>
    </row>
    <row r="2173" spans="2:10">
      <c r="B2173" s="332"/>
      <c r="C2173" s="388" t="s">
        <v>4417</v>
      </c>
      <c r="D2173" s="385" t="s">
        <v>4418</v>
      </c>
      <c r="E2173" s="619">
        <v>0</v>
      </c>
      <c r="F2173" s="619">
        <v>0</v>
      </c>
      <c r="G2173" s="612">
        <v>628</v>
      </c>
      <c r="H2173" s="612">
        <v>628</v>
      </c>
      <c r="I2173" s="612">
        <f t="shared" si="287"/>
        <v>628</v>
      </c>
      <c r="J2173" s="612">
        <f t="shared" si="288"/>
        <v>628</v>
      </c>
    </row>
    <row r="2174" spans="2:10">
      <c r="B2174" s="332"/>
      <c r="C2174" s="388" t="s">
        <v>3101</v>
      </c>
      <c r="D2174" s="385" t="s">
        <v>3102</v>
      </c>
      <c r="E2174" s="619">
        <v>4</v>
      </c>
      <c r="F2174" s="619">
        <v>4</v>
      </c>
      <c r="G2174" s="612">
        <v>1777</v>
      </c>
      <c r="H2174" s="612">
        <v>1777</v>
      </c>
      <c r="I2174" s="612">
        <f t="shared" si="287"/>
        <v>1781</v>
      </c>
      <c r="J2174" s="612">
        <f t="shared" si="288"/>
        <v>1781</v>
      </c>
    </row>
    <row r="2175" spans="2:10">
      <c r="B2175" s="332"/>
      <c r="C2175" s="382" t="s">
        <v>4419</v>
      </c>
      <c r="D2175" s="383" t="s">
        <v>4420</v>
      </c>
      <c r="E2175" s="619">
        <v>14</v>
      </c>
      <c r="F2175" s="619">
        <v>14</v>
      </c>
      <c r="G2175" s="612">
        <v>0</v>
      </c>
      <c r="H2175" s="612">
        <v>0</v>
      </c>
      <c r="I2175" s="612">
        <f t="shared" si="287"/>
        <v>14</v>
      </c>
      <c r="J2175" s="612">
        <f t="shared" si="288"/>
        <v>14</v>
      </c>
    </row>
    <row r="2176" spans="2:10">
      <c r="B2176" s="332"/>
      <c r="C2176" s="382" t="s">
        <v>145</v>
      </c>
      <c r="D2176" s="383" t="s">
        <v>151</v>
      </c>
      <c r="E2176" s="619">
        <v>381</v>
      </c>
      <c r="F2176" s="619">
        <v>381</v>
      </c>
      <c r="G2176" s="612">
        <v>1</v>
      </c>
      <c r="H2176" s="612">
        <v>1</v>
      </c>
      <c r="I2176" s="612">
        <f t="shared" si="287"/>
        <v>382</v>
      </c>
      <c r="J2176" s="612">
        <f t="shared" si="288"/>
        <v>382</v>
      </c>
    </row>
    <row r="2177" spans="2:10">
      <c r="B2177" s="332"/>
      <c r="C2177" s="382" t="s">
        <v>4421</v>
      </c>
      <c r="D2177" s="383" t="s">
        <v>4422</v>
      </c>
      <c r="E2177" s="619">
        <v>906</v>
      </c>
      <c r="F2177" s="619">
        <v>906</v>
      </c>
      <c r="G2177" s="612">
        <v>56</v>
      </c>
      <c r="H2177" s="612">
        <v>56</v>
      </c>
      <c r="I2177" s="612">
        <f t="shared" si="287"/>
        <v>962</v>
      </c>
      <c r="J2177" s="612">
        <f t="shared" si="288"/>
        <v>962</v>
      </c>
    </row>
    <row r="2178" spans="2:10">
      <c r="B2178" s="332"/>
      <c r="C2178" s="382" t="s">
        <v>4423</v>
      </c>
      <c r="D2178" s="383" t="s">
        <v>4424</v>
      </c>
      <c r="E2178" s="619">
        <v>737</v>
      </c>
      <c r="F2178" s="619">
        <v>737</v>
      </c>
      <c r="G2178" s="612">
        <v>888</v>
      </c>
      <c r="H2178" s="612">
        <v>888</v>
      </c>
      <c r="I2178" s="612">
        <f t="shared" si="287"/>
        <v>1625</v>
      </c>
      <c r="J2178" s="612">
        <f t="shared" si="288"/>
        <v>1625</v>
      </c>
    </row>
    <row r="2179" spans="2:10">
      <c r="B2179" s="332"/>
      <c r="C2179" s="382" t="s">
        <v>4425</v>
      </c>
      <c r="D2179" s="383" t="s">
        <v>4426</v>
      </c>
      <c r="E2179" s="619">
        <v>6059</v>
      </c>
      <c r="F2179" s="619">
        <v>6059</v>
      </c>
      <c r="G2179" s="612">
        <v>204</v>
      </c>
      <c r="H2179" s="612">
        <v>204</v>
      </c>
      <c r="I2179" s="612">
        <f t="shared" si="287"/>
        <v>6263</v>
      </c>
      <c r="J2179" s="612">
        <f t="shared" si="288"/>
        <v>6263</v>
      </c>
    </row>
    <row r="2180" spans="2:10">
      <c r="B2180" s="332"/>
      <c r="C2180" s="382" t="s">
        <v>4427</v>
      </c>
      <c r="D2180" s="383" t="s">
        <v>4428</v>
      </c>
      <c r="E2180" s="619">
        <v>0</v>
      </c>
      <c r="F2180" s="619">
        <v>0</v>
      </c>
      <c r="G2180" s="612">
        <v>389</v>
      </c>
      <c r="H2180" s="612">
        <v>389</v>
      </c>
      <c r="I2180" s="612">
        <f t="shared" si="287"/>
        <v>389</v>
      </c>
      <c r="J2180" s="612">
        <f t="shared" si="288"/>
        <v>389</v>
      </c>
    </row>
    <row r="2181" spans="2:10">
      <c r="B2181" s="332"/>
      <c r="C2181" s="382" t="s">
        <v>4429</v>
      </c>
      <c r="D2181" s="383" t="s">
        <v>4430</v>
      </c>
      <c r="E2181" s="619">
        <v>5218</v>
      </c>
      <c r="F2181" s="619">
        <v>5218</v>
      </c>
      <c r="G2181" s="612">
        <v>464</v>
      </c>
      <c r="H2181" s="612">
        <v>464</v>
      </c>
      <c r="I2181" s="612">
        <f t="shared" si="287"/>
        <v>5682</v>
      </c>
      <c r="J2181" s="612">
        <f t="shared" si="288"/>
        <v>5682</v>
      </c>
    </row>
    <row r="2182" spans="2:10">
      <c r="B2182" s="332"/>
      <c r="C2182" s="382" t="s">
        <v>4431</v>
      </c>
      <c r="D2182" s="383" t="s">
        <v>4432</v>
      </c>
      <c r="E2182" s="619">
        <v>0</v>
      </c>
      <c r="F2182" s="619">
        <v>0</v>
      </c>
      <c r="G2182" s="612">
        <v>25</v>
      </c>
      <c r="H2182" s="612">
        <v>25</v>
      </c>
      <c r="I2182" s="612">
        <f t="shared" si="287"/>
        <v>25</v>
      </c>
      <c r="J2182" s="612">
        <f t="shared" si="288"/>
        <v>25</v>
      </c>
    </row>
    <row r="2183" spans="2:10">
      <c r="B2183" s="332"/>
      <c r="C2183" s="382" t="s">
        <v>3120</v>
      </c>
      <c r="D2183" s="383" t="s">
        <v>3121</v>
      </c>
      <c r="E2183" s="619">
        <v>47</v>
      </c>
      <c r="F2183" s="619">
        <v>47</v>
      </c>
      <c r="G2183" s="612">
        <v>3551</v>
      </c>
      <c r="H2183" s="612">
        <v>3551</v>
      </c>
      <c r="I2183" s="612">
        <f t="shared" si="287"/>
        <v>3598</v>
      </c>
      <c r="J2183" s="612">
        <f t="shared" si="288"/>
        <v>3598</v>
      </c>
    </row>
    <row r="2184" spans="2:10">
      <c r="B2184" s="332"/>
      <c r="C2184" s="382" t="s">
        <v>4433</v>
      </c>
      <c r="D2184" s="383" t="s">
        <v>4434</v>
      </c>
      <c r="E2184" s="619">
        <v>0</v>
      </c>
      <c r="F2184" s="619">
        <v>0</v>
      </c>
      <c r="G2184" s="612">
        <v>1</v>
      </c>
      <c r="H2184" s="612">
        <v>1</v>
      </c>
      <c r="I2184" s="612">
        <f t="shared" si="287"/>
        <v>1</v>
      </c>
      <c r="J2184" s="612">
        <f t="shared" si="288"/>
        <v>1</v>
      </c>
    </row>
    <row r="2185" spans="2:10">
      <c r="B2185" s="332"/>
      <c r="C2185" s="388" t="s">
        <v>4435</v>
      </c>
      <c r="D2185" s="385" t="s">
        <v>4436</v>
      </c>
      <c r="E2185" s="619">
        <v>0</v>
      </c>
      <c r="F2185" s="619">
        <v>0</v>
      </c>
      <c r="G2185" s="612">
        <v>13</v>
      </c>
      <c r="H2185" s="612">
        <v>13</v>
      </c>
      <c r="I2185" s="612">
        <f t="shared" si="287"/>
        <v>13</v>
      </c>
      <c r="J2185" s="612">
        <f t="shared" si="288"/>
        <v>13</v>
      </c>
    </row>
    <row r="2186" spans="2:10">
      <c r="B2186" s="332"/>
      <c r="C2186" s="969" t="s">
        <v>4437</v>
      </c>
      <c r="D2186" s="432" t="s">
        <v>4438</v>
      </c>
      <c r="E2186" s="619">
        <v>0</v>
      </c>
      <c r="F2186" s="619">
        <v>0</v>
      </c>
      <c r="G2186" s="612">
        <v>2</v>
      </c>
      <c r="H2186" s="612">
        <v>2</v>
      </c>
      <c r="I2186" s="612">
        <f t="shared" si="287"/>
        <v>2</v>
      </c>
      <c r="J2186" s="612">
        <f t="shared" si="288"/>
        <v>2</v>
      </c>
    </row>
    <row r="2187" spans="2:10">
      <c r="B2187" s="332"/>
      <c r="C2187" s="382" t="s">
        <v>4439</v>
      </c>
      <c r="D2187" s="383" t="s">
        <v>4440</v>
      </c>
      <c r="E2187" s="619">
        <v>0</v>
      </c>
      <c r="F2187" s="619">
        <v>0</v>
      </c>
      <c r="G2187" s="612">
        <v>15</v>
      </c>
      <c r="H2187" s="612">
        <v>15</v>
      </c>
      <c r="I2187" s="612">
        <f t="shared" si="287"/>
        <v>15</v>
      </c>
      <c r="J2187" s="612">
        <f t="shared" si="288"/>
        <v>15</v>
      </c>
    </row>
    <row r="2188" spans="2:10">
      <c r="B2188" s="332"/>
      <c r="C2188" s="388" t="s">
        <v>4441</v>
      </c>
      <c r="D2188" s="385" t="s">
        <v>4442</v>
      </c>
      <c r="E2188" s="619">
        <v>0</v>
      </c>
      <c r="F2188" s="619">
        <v>0</v>
      </c>
      <c r="G2188" s="612">
        <v>12</v>
      </c>
      <c r="H2188" s="612">
        <v>12</v>
      </c>
      <c r="I2188" s="612">
        <f t="shared" si="287"/>
        <v>12</v>
      </c>
      <c r="J2188" s="612">
        <f t="shared" si="288"/>
        <v>12</v>
      </c>
    </row>
    <row r="2189" spans="2:10">
      <c r="B2189" s="332"/>
      <c r="C2189" s="382" t="s">
        <v>4443</v>
      </c>
      <c r="D2189" s="383" t="s">
        <v>4444</v>
      </c>
      <c r="E2189" s="619">
        <v>0</v>
      </c>
      <c r="F2189" s="619">
        <v>0</v>
      </c>
      <c r="G2189" s="612">
        <v>113</v>
      </c>
      <c r="H2189" s="612">
        <v>113</v>
      </c>
      <c r="I2189" s="612">
        <f t="shared" si="287"/>
        <v>113</v>
      </c>
      <c r="J2189" s="612">
        <f t="shared" si="288"/>
        <v>113</v>
      </c>
    </row>
    <row r="2190" spans="2:10">
      <c r="B2190" s="332"/>
      <c r="C2190" s="382" t="s">
        <v>4445</v>
      </c>
      <c r="D2190" s="383" t="s">
        <v>4446</v>
      </c>
      <c r="E2190" s="619">
        <v>0</v>
      </c>
      <c r="F2190" s="619">
        <v>0</v>
      </c>
      <c r="G2190" s="612">
        <v>249</v>
      </c>
      <c r="H2190" s="612">
        <v>249</v>
      </c>
      <c r="I2190" s="612">
        <f t="shared" si="287"/>
        <v>249</v>
      </c>
      <c r="J2190" s="612">
        <f t="shared" si="288"/>
        <v>249</v>
      </c>
    </row>
    <row r="2191" spans="2:10">
      <c r="B2191" s="332"/>
      <c r="C2191" s="388" t="s">
        <v>4447</v>
      </c>
      <c r="D2191" s="385" t="s">
        <v>4448</v>
      </c>
      <c r="E2191" s="619">
        <v>0</v>
      </c>
      <c r="F2191" s="619">
        <v>0</v>
      </c>
      <c r="G2191" s="612">
        <v>8</v>
      </c>
      <c r="H2191" s="612">
        <v>8</v>
      </c>
      <c r="I2191" s="612">
        <f t="shared" si="287"/>
        <v>8</v>
      </c>
      <c r="J2191" s="612">
        <f t="shared" si="288"/>
        <v>8</v>
      </c>
    </row>
    <row r="2192" spans="2:10">
      <c r="B2192" s="332"/>
      <c r="C2192" s="382" t="s">
        <v>4449</v>
      </c>
      <c r="D2192" s="383" t="s">
        <v>4450</v>
      </c>
      <c r="E2192" s="619">
        <v>0</v>
      </c>
      <c r="F2192" s="619">
        <v>0</v>
      </c>
      <c r="G2192" s="612">
        <v>820</v>
      </c>
      <c r="H2192" s="612">
        <v>820</v>
      </c>
      <c r="I2192" s="612">
        <f t="shared" si="287"/>
        <v>820</v>
      </c>
      <c r="J2192" s="612">
        <f t="shared" si="288"/>
        <v>820</v>
      </c>
    </row>
    <row r="2193" spans="2:10">
      <c r="B2193" s="332"/>
      <c r="C2193" s="388" t="s">
        <v>4451</v>
      </c>
      <c r="D2193" s="385" t="s">
        <v>4452</v>
      </c>
      <c r="E2193" s="619">
        <v>0</v>
      </c>
      <c r="F2193" s="619">
        <v>0</v>
      </c>
      <c r="G2193" s="612">
        <v>977</v>
      </c>
      <c r="H2193" s="612">
        <v>977</v>
      </c>
      <c r="I2193" s="612">
        <f t="shared" si="287"/>
        <v>977</v>
      </c>
      <c r="J2193" s="612">
        <f t="shared" si="288"/>
        <v>977</v>
      </c>
    </row>
    <row r="2194" spans="2:10">
      <c r="B2194" s="332"/>
      <c r="C2194" s="382" t="s">
        <v>4453</v>
      </c>
      <c r="D2194" s="383" t="s">
        <v>4454</v>
      </c>
      <c r="E2194" s="619">
        <v>0</v>
      </c>
      <c r="F2194" s="619">
        <v>0</v>
      </c>
      <c r="G2194" s="612">
        <v>17</v>
      </c>
      <c r="H2194" s="612">
        <v>17</v>
      </c>
      <c r="I2194" s="612">
        <f t="shared" si="287"/>
        <v>17</v>
      </c>
      <c r="J2194" s="612">
        <f t="shared" si="288"/>
        <v>17</v>
      </c>
    </row>
    <row r="2195" spans="2:10">
      <c r="B2195" s="332"/>
      <c r="C2195" s="969" t="s">
        <v>4455</v>
      </c>
      <c r="D2195" s="432" t="s">
        <v>4456</v>
      </c>
      <c r="E2195" s="619">
        <v>0</v>
      </c>
      <c r="F2195" s="619">
        <v>0</v>
      </c>
      <c r="G2195" s="612">
        <v>1</v>
      </c>
      <c r="H2195" s="612">
        <v>1</v>
      </c>
      <c r="I2195" s="612">
        <f t="shared" si="287"/>
        <v>1</v>
      </c>
      <c r="J2195" s="612">
        <f t="shared" si="288"/>
        <v>1</v>
      </c>
    </row>
    <row r="2196" spans="2:10">
      <c r="B2196" s="332"/>
      <c r="C2196" s="382" t="s">
        <v>4457</v>
      </c>
      <c r="D2196" s="383" t="s">
        <v>4458</v>
      </c>
      <c r="E2196" s="619">
        <v>0</v>
      </c>
      <c r="F2196" s="619">
        <v>0</v>
      </c>
      <c r="G2196" s="612">
        <v>2</v>
      </c>
      <c r="H2196" s="612">
        <v>2</v>
      </c>
      <c r="I2196" s="612">
        <f t="shared" si="287"/>
        <v>2</v>
      </c>
      <c r="J2196" s="612">
        <f t="shared" si="288"/>
        <v>2</v>
      </c>
    </row>
    <row r="2197" spans="2:10">
      <c r="B2197" s="332"/>
      <c r="C2197" s="382" t="s">
        <v>4459</v>
      </c>
      <c r="D2197" s="383" t="s">
        <v>4460</v>
      </c>
      <c r="E2197" s="619">
        <v>0</v>
      </c>
      <c r="F2197" s="619">
        <v>0</v>
      </c>
      <c r="G2197" s="612">
        <v>33</v>
      </c>
      <c r="H2197" s="612">
        <v>33</v>
      </c>
      <c r="I2197" s="612">
        <f t="shared" si="287"/>
        <v>33</v>
      </c>
      <c r="J2197" s="612">
        <f t="shared" si="288"/>
        <v>33</v>
      </c>
    </row>
    <row r="2198" spans="2:10">
      <c r="B2198" s="332"/>
      <c r="C2198" s="388" t="s">
        <v>4461</v>
      </c>
      <c r="D2198" s="385" t="s">
        <v>4462</v>
      </c>
      <c r="E2198" s="619">
        <v>0</v>
      </c>
      <c r="F2198" s="619">
        <v>0</v>
      </c>
      <c r="G2198" s="612">
        <v>1</v>
      </c>
      <c r="H2198" s="612">
        <v>1</v>
      </c>
      <c r="I2198" s="612">
        <f t="shared" si="287"/>
        <v>1</v>
      </c>
      <c r="J2198" s="612">
        <f t="shared" si="288"/>
        <v>1</v>
      </c>
    </row>
    <row r="2199" spans="2:10">
      <c r="B2199" s="332"/>
      <c r="C2199" s="382" t="s">
        <v>4463</v>
      </c>
      <c r="D2199" s="383" t="s">
        <v>4464</v>
      </c>
      <c r="E2199" s="619">
        <v>0</v>
      </c>
      <c r="F2199" s="619">
        <v>0</v>
      </c>
      <c r="G2199" s="612">
        <v>156</v>
      </c>
      <c r="H2199" s="612">
        <v>156</v>
      </c>
      <c r="I2199" s="612">
        <f t="shared" si="287"/>
        <v>156</v>
      </c>
      <c r="J2199" s="612">
        <f t="shared" si="288"/>
        <v>156</v>
      </c>
    </row>
    <row r="2200" spans="2:10">
      <c r="B2200" s="332"/>
      <c r="C2200" s="382" t="s">
        <v>4465</v>
      </c>
      <c r="D2200" s="383" t="s">
        <v>4466</v>
      </c>
      <c r="E2200" s="619">
        <v>0</v>
      </c>
      <c r="F2200" s="619">
        <v>0</v>
      </c>
      <c r="G2200" s="612">
        <v>234</v>
      </c>
      <c r="H2200" s="612">
        <v>234</v>
      </c>
      <c r="I2200" s="612">
        <f t="shared" si="287"/>
        <v>234</v>
      </c>
      <c r="J2200" s="612">
        <f t="shared" si="288"/>
        <v>234</v>
      </c>
    </row>
    <row r="2201" spans="2:10">
      <c r="B2201" s="332"/>
      <c r="C2201" s="388" t="s">
        <v>3831</v>
      </c>
      <c r="D2201" s="385" t="s">
        <v>3832</v>
      </c>
      <c r="E2201" s="619">
        <v>0</v>
      </c>
      <c r="F2201" s="619">
        <v>0</v>
      </c>
      <c r="G2201" s="612">
        <v>162</v>
      </c>
      <c r="H2201" s="612">
        <v>162</v>
      </c>
      <c r="I2201" s="612">
        <f t="shared" si="287"/>
        <v>162</v>
      </c>
      <c r="J2201" s="612">
        <f t="shared" si="288"/>
        <v>162</v>
      </c>
    </row>
    <row r="2202" spans="2:10">
      <c r="B2202" s="332"/>
      <c r="C2202" s="382" t="s">
        <v>3128</v>
      </c>
      <c r="D2202" s="383" t="s">
        <v>3129</v>
      </c>
      <c r="E2202" s="619">
        <v>0</v>
      </c>
      <c r="F2202" s="619">
        <v>0</v>
      </c>
      <c r="G2202" s="612">
        <v>851</v>
      </c>
      <c r="H2202" s="612">
        <v>851</v>
      </c>
      <c r="I2202" s="612">
        <f t="shared" si="287"/>
        <v>851</v>
      </c>
      <c r="J2202" s="612">
        <f t="shared" si="288"/>
        <v>851</v>
      </c>
    </row>
    <row r="2203" spans="2:10">
      <c r="B2203" s="332"/>
      <c r="C2203" s="388" t="s">
        <v>4469</v>
      </c>
      <c r="D2203" s="385" t="s">
        <v>4470</v>
      </c>
      <c r="E2203" s="619">
        <v>0</v>
      </c>
      <c r="F2203" s="619">
        <v>0</v>
      </c>
      <c r="G2203" s="612">
        <v>12</v>
      </c>
      <c r="H2203" s="612">
        <v>12</v>
      </c>
      <c r="I2203" s="612">
        <f t="shared" si="287"/>
        <v>12</v>
      </c>
      <c r="J2203" s="612">
        <f t="shared" si="288"/>
        <v>12</v>
      </c>
    </row>
    <row r="2204" spans="2:10">
      <c r="B2204" s="332"/>
      <c r="C2204" s="382" t="s">
        <v>3329</v>
      </c>
      <c r="D2204" s="383" t="s">
        <v>3330</v>
      </c>
      <c r="E2204" s="619">
        <v>0</v>
      </c>
      <c r="F2204" s="619">
        <v>0</v>
      </c>
      <c r="G2204" s="612">
        <v>1850</v>
      </c>
      <c r="H2204" s="612">
        <v>1850</v>
      </c>
      <c r="I2204" s="612">
        <f t="shared" si="287"/>
        <v>1850</v>
      </c>
      <c r="J2204" s="612">
        <f t="shared" si="288"/>
        <v>1850</v>
      </c>
    </row>
    <row r="2205" spans="2:10">
      <c r="B2205" s="332"/>
      <c r="C2205" s="382" t="s">
        <v>4471</v>
      </c>
      <c r="D2205" s="383" t="s">
        <v>4472</v>
      </c>
      <c r="E2205" s="619">
        <v>0</v>
      </c>
      <c r="F2205" s="619">
        <v>0</v>
      </c>
      <c r="G2205" s="612">
        <v>55</v>
      </c>
      <c r="H2205" s="612">
        <v>55</v>
      </c>
      <c r="I2205" s="612">
        <f t="shared" si="287"/>
        <v>55</v>
      </c>
      <c r="J2205" s="612">
        <f t="shared" si="288"/>
        <v>55</v>
      </c>
    </row>
    <row r="2206" spans="2:10">
      <c r="B2206" s="332"/>
      <c r="C2206" s="969" t="s">
        <v>4473</v>
      </c>
      <c r="D2206" s="432" t="s">
        <v>4474</v>
      </c>
      <c r="E2206" s="619">
        <v>71</v>
      </c>
      <c r="F2206" s="619">
        <v>71</v>
      </c>
      <c r="G2206" s="612">
        <v>0</v>
      </c>
      <c r="H2206" s="612">
        <v>0</v>
      </c>
      <c r="I2206" s="612">
        <f t="shared" si="287"/>
        <v>71</v>
      </c>
      <c r="J2206" s="612">
        <f t="shared" si="288"/>
        <v>71</v>
      </c>
    </row>
    <row r="2207" spans="2:10">
      <c r="B2207" s="332"/>
      <c r="C2207" s="969" t="s">
        <v>4475</v>
      </c>
      <c r="D2207" s="432" t="s">
        <v>4476</v>
      </c>
      <c r="E2207" s="619">
        <v>81</v>
      </c>
      <c r="F2207" s="619">
        <v>81</v>
      </c>
      <c r="G2207" s="612">
        <v>0</v>
      </c>
      <c r="H2207" s="612">
        <v>0</v>
      </c>
      <c r="I2207" s="612">
        <f t="shared" si="287"/>
        <v>81</v>
      </c>
      <c r="J2207" s="612">
        <f t="shared" si="288"/>
        <v>81</v>
      </c>
    </row>
    <row r="2208" spans="2:10">
      <c r="B2208" s="332"/>
      <c r="C2208" s="388" t="s">
        <v>4477</v>
      </c>
      <c r="D2208" s="385" t="s">
        <v>4478</v>
      </c>
      <c r="E2208" s="619">
        <v>0</v>
      </c>
      <c r="F2208" s="619">
        <v>0</v>
      </c>
      <c r="G2208" s="612">
        <v>53</v>
      </c>
      <c r="H2208" s="612">
        <v>53</v>
      </c>
      <c r="I2208" s="612">
        <f t="shared" si="287"/>
        <v>53</v>
      </c>
      <c r="J2208" s="612">
        <f t="shared" si="288"/>
        <v>53</v>
      </c>
    </row>
    <row r="2209" spans="2:10">
      <c r="B2209" s="332"/>
      <c r="C2209" s="969" t="s">
        <v>4479</v>
      </c>
      <c r="D2209" s="432" t="s">
        <v>4480</v>
      </c>
      <c r="E2209" s="619">
        <v>66</v>
      </c>
      <c r="F2209" s="619">
        <v>66</v>
      </c>
      <c r="G2209" s="612">
        <v>0</v>
      </c>
      <c r="H2209" s="612">
        <v>0</v>
      </c>
      <c r="I2209" s="612">
        <f t="shared" si="287"/>
        <v>66</v>
      </c>
      <c r="J2209" s="612">
        <f t="shared" si="288"/>
        <v>66</v>
      </c>
    </row>
    <row r="2210" spans="2:10">
      <c r="B2210" s="332"/>
      <c r="C2210" s="382" t="s">
        <v>4481</v>
      </c>
      <c r="D2210" s="383" t="s">
        <v>4482</v>
      </c>
      <c r="E2210" s="619">
        <v>774</v>
      </c>
      <c r="F2210" s="619">
        <v>774</v>
      </c>
      <c r="G2210" s="612">
        <v>0</v>
      </c>
      <c r="H2210" s="612">
        <v>0</v>
      </c>
      <c r="I2210" s="612">
        <f t="shared" si="287"/>
        <v>774</v>
      </c>
      <c r="J2210" s="612">
        <f t="shared" si="288"/>
        <v>774</v>
      </c>
    </row>
    <row r="2211" spans="2:10">
      <c r="B2211" s="332"/>
      <c r="C2211" s="969" t="s">
        <v>3837</v>
      </c>
      <c r="D2211" s="432" t="s">
        <v>3838</v>
      </c>
      <c r="E2211" s="619">
        <v>0</v>
      </c>
      <c r="F2211" s="619">
        <v>0</v>
      </c>
      <c r="G2211" s="612">
        <v>50</v>
      </c>
      <c r="H2211" s="612">
        <v>50</v>
      </c>
      <c r="I2211" s="612">
        <f t="shared" ref="I2211:I2267" si="289">SUM(E2211,G2211)</f>
        <v>50</v>
      </c>
      <c r="J2211" s="612">
        <f t="shared" ref="J2211:J2267" si="290">SUM(F2211,H2211)</f>
        <v>50</v>
      </c>
    </row>
    <row r="2212" spans="2:10">
      <c r="B2212" s="332"/>
      <c r="C2212" s="382" t="s">
        <v>4483</v>
      </c>
      <c r="D2212" s="383" t="s">
        <v>4484</v>
      </c>
      <c r="E2212" s="619">
        <v>0</v>
      </c>
      <c r="F2212" s="619">
        <v>0</v>
      </c>
      <c r="G2212" s="612">
        <v>60</v>
      </c>
      <c r="H2212" s="612">
        <v>60</v>
      </c>
      <c r="I2212" s="612">
        <f t="shared" si="289"/>
        <v>60</v>
      </c>
      <c r="J2212" s="612">
        <f t="shared" si="290"/>
        <v>60</v>
      </c>
    </row>
    <row r="2213" spans="2:10">
      <c r="B2213" s="332"/>
      <c r="C2213" s="388" t="s">
        <v>3333</v>
      </c>
      <c r="D2213" s="385" t="s">
        <v>3334</v>
      </c>
      <c r="E2213" s="619">
        <v>0</v>
      </c>
      <c r="F2213" s="619">
        <v>0</v>
      </c>
      <c r="G2213" s="612">
        <v>5</v>
      </c>
      <c r="H2213" s="612">
        <v>5</v>
      </c>
      <c r="I2213" s="612">
        <f t="shared" si="289"/>
        <v>5</v>
      </c>
      <c r="J2213" s="612">
        <f t="shared" si="290"/>
        <v>5</v>
      </c>
    </row>
    <row r="2214" spans="2:10">
      <c r="B2214" s="332"/>
      <c r="C2214" s="388" t="s">
        <v>3950</v>
      </c>
      <c r="D2214" s="385" t="s">
        <v>3951</v>
      </c>
      <c r="E2214" s="619">
        <v>164</v>
      </c>
      <c r="F2214" s="619">
        <v>164</v>
      </c>
      <c r="G2214" s="612">
        <v>16</v>
      </c>
      <c r="H2214" s="612">
        <v>16</v>
      </c>
      <c r="I2214" s="612">
        <f t="shared" si="289"/>
        <v>180</v>
      </c>
      <c r="J2214" s="612">
        <f t="shared" si="290"/>
        <v>180</v>
      </c>
    </row>
    <row r="2215" spans="2:10">
      <c r="B2215" s="332"/>
      <c r="C2215" s="388" t="s">
        <v>3841</v>
      </c>
      <c r="D2215" s="385" t="s">
        <v>3842</v>
      </c>
      <c r="E2215" s="619">
        <v>0</v>
      </c>
      <c r="F2215" s="619">
        <v>0</v>
      </c>
      <c r="G2215" s="612">
        <v>3644</v>
      </c>
      <c r="H2215" s="612">
        <v>3644</v>
      </c>
      <c r="I2215" s="612">
        <f t="shared" si="289"/>
        <v>3644</v>
      </c>
      <c r="J2215" s="612">
        <f t="shared" si="290"/>
        <v>3644</v>
      </c>
    </row>
    <row r="2216" spans="2:10">
      <c r="B2216" s="332"/>
      <c r="C2216" s="388" t="s">
        <v>3140</v>
      </c>
      <c r="D2216" s="385" t="s">
        <v>3141</v>
      </c>
      <c r="E2216" s="619">
        <v>0</v>
      </c>
      <c r="F2216" s="619">
        <v>0</v>
      </c>
      <c r="G2216" s="612">
        <v>849</v>
      </c>
      <c r="H2216" s="612">
        <v>849</v>
      </c>
      <c r="I2216" s="612">
        <f t="shared" si="289"/>
        <v>849</v>
      </c>
      <c r="J2216" s="612">
        <f t="shared" si="290"/>
        <v>849</v>
      </c>
    </row>
    <row r="2217" spans="2:10">
      <c r="B2217" s="332"/>
      <c r="C2217" s="382" t="s">
        <v>3337</v>
      </c>
      <c r="D2217" s="383" t="s">
        <v>3338</v>
      </c>
      <c r="E2217" s="619">
        <v>0</v>
      </c>
      <c r="F2217" s="619">
        <v>0</v>
      </c>
      <c r="G2217" s="612">
        <v>1022</v>
      </c>
      <c r="H2217" s="612">
        <v>1022</v>
      </c>
      <c r="I2217" s="612">
        <f t="shared" si="289"/>
        <v>1022</v>
      </c>
      <c r="J2217" s="612">
        <f t="shared" si="290"/>
        <v>1022</v>
      </c>
    </row>
    <row r="2218" spans="2:10">
      <c r="B2218" s="332"/>
      <c r="C2218" s="388" t="s">
        <v>3473</v>
      </c>
      <c r="D2218" s="385" t="s">
        <v>3474</v>
      </c>
      <c r="E2218" s="619">
        <v>0</v>
      </c>
      <c r="F2218" s="619">
        <v>0</v>
      </c>
      <c r="G2218" s="612">
        <v>849</v>
      </c>
      <c r="H2218" s="612">
        <v>849</v>
      </c>
      <c r="I2218" s="612">
        <f t="shared" si="289"/>
        <v>849</v>
      </c>
      <c r="J2218" s="612">
        <f t="shared" si="290"/>
        <v>849</v>
      </c>
    </row>
    <row r="2219" spans="2:10">
      <c r="B2219" s="332"/>
      <c r="C2219" s="388" t="s">
        <v>3212</v>
      </c>
      <c r="D2219" s="385" t="s">
        <v>3213</v>
      </c>
      <c r="E2219" s="619">
        <v>0</v>
      </c>
      <c r="F2219" s="619">
        <v>0</v>
      </c>
      <c r="G2219" s="612">
        <v>849</v>
      </c>
      <c r="H2219" s="612">
        <v>849</v>
      </c>
      <c r="I2219" s="612">
        <f t="shared" si="289"/>
        <v>849</v>
      </c>
      <c r="J2219" s="612">
        <f t="shared" si="290"/>
        <v>849</v>
      </c>
    </row>
    <row r="2220" spans="2:10">
      <c r="B2220" s="332"/>
      <c r="C2220" s="388" t="s">
        <v>3477</v>
      </c>
      <c r="D2220" s="385" t="s">
        <v>3478</v>
      </c>
      <c r="E2220" s="619">
        <v>0</v>
      </c>
      <c r="F2220" s="619">
        <v>0</v>
      </c>
      <c r="G2220" s="612">
        <v>849</v>
      </c>
      <c r="H2220" s="612">
        <v>849</v>
      </c>
      <c r="I2220" s="612">
        <f t="shared" si="289"/>
        <v>849</v>
      </c>
      <c r="J2220" s="612">
        <f t="shared" si="290"/>
        <v>849</v>
      </c>
    </row>
    <row r="2221" spans="2:10">
      <c r="B2221" s="332"/>
      <c r="C2221" s="382" t="s">
        <v>3147</v>
      </c>
      <c r="D2221" s="383" t="s">
        <v>3148</v>
      </c>
      <c r="E2221" s="619">
        <v>0</v>
      </c>
      <c r="F2221" s="619">
        <v>0</v>
      </c>
      <c r="G2221" s="612">
        <v>826</v>
      </c>
      <c r="H2221" s="612">
        <v>826</v>
      </c>
      <c r="I2221" s="612">
        <f t="shared" si="289"/>
        <v>826</v>
      </c>
      <c r="J2221" s="612">
        <f t="shared" si="290"/>
        <v>826</v>
      </c>
    </row>
    <row r="2222" spans="2:10">
      <c r="B2222" s="332"/>
      <c r="C2222" s="382" t="s">
        <v>3151</v>
      </c>
      <c r="D2222" s="383" t="s">
        <v>3221</v>
      </c>
      <c r="E2222" s="619">
        <v>0</v>
      </c>
      <c r="F2222" s="619">
        <v>0</v>
      </c>
      <c r="G2222" s="612">
        <v>4070</v>
      </c>
      <c r="H2222" s="612">
        <v>4070</v>
      </c>
      <c r="I2222" s="612">
        <f t="shared" si="289"/>
        <v>4070</v>
      </c>
      <c r="J2222" s="612">
        <f t="shared" si="290"/>
        <v>4070</v>
      </c>
    </row>
    <row r="2223" spans="2:10">
      <c r="B2223" s="332"/>
      <c r="C2223" s="388" t="s">
        <v>3164</v>
      </c>
      <c r="D2223" s="385" t="s">
        <v>3165</v>
      </c>
      <c r="E2223" s="619">
        <v>0</v>
      </c>
      <c r="F2223" s="619">
        <v>0</v>
      </c>
      <c r="G2223" s="612">
        <v>20</v>
      </c>
      <c r="H2223" s="612">
        <v>20</v>
      </c>
      <c r="I2223" s="612">
        <f t="shared" si="289"/>
        <v>20</v>
      </c>
      <c r="J2223" s="612">
        <f t="shared" si="290"/>
        <v>20</v>
      </c>
    </row>
    <row r="2224" spans="2:10">
      <c r="B2224" s="332"/>
      <c r="C2224" s="388" t="s">
        <v>3166</v>
      </c>
      <c r="D2224" s="385" t="s">
        <v>3167</v>
      </c>
      <c r="E2224" s="619">
        <v>0</v>
      </c>
      <c r="F2224" s="619">
        <v>0</v>
      </c>
      <c r="G2224" s="612">
        <v>12432</v>
      </c>
      <c r="H2224" s="612">
        <v>12432</v>
      </c>
      <c r="I2224" s="612">
        <f t="shared" si="289"/>
        <v>12432</v>
      </c>
      <c r="J2224" s="612">
        <f t="shared" si="290"/>
        <v>12432</v>
      </c>
    </row>
    <row r="2225" spans="1:10">
      <c r="B2225" s="332"/>
      <c r="C2225" s="382" t="s">
        <v>3172</v>
      </c>
      <c r="D2225" s="383" t="s">
        <v>3173</v>
      </c>
      <c r="E2225" s="619">
        <v>0</v>
      </c>
      <c r="F2225" s="619">
        <v>0</v>
      </c>
      <c r="G2225" s="612">
        <v>5055</v>
      </c>
      <c r="H2225" s="612">
        <v>5055</v>
      </c>
      <c r="I2225" s="612">
        <f t="shared" si="289"/>
        <v>5055</v>
      </c>
      <c r="J2225" s="612">
        <f t="shared" si="290"/>
        <v>5055</v>
      </c>
    </row>
    <row r="2226" spans="1:10">
      <c r="B2226" s="332"/>
      <c r="C2226" s="382" t="s">
        <v>3178</v>
      </c>
      <c r="D2226" s="383" t="s">
        <v>3179</v>
      </c>
      <c r="E2226" s="619">
        <v>0</v>
      </c>
      <c r="F2226" s="619">
        <v>0</v>
      </c>
      <c r="G2226" s="612">
        <v>1416</v>
      </c>
      <c r="H2226" s="612">
        <v>1416</v>
      </c>
      <c r="I2226" s="612">
        <f t="shared" si="289"/>
        <v>1416</v>
      </c>
      <c r="J2226" s="612">
        <f t="shared" si="290"/>
        <v>1416</v>
      </c>
    </row>
    <row r="2227" spans="1:10">
      <c r="B2227" s="332"/>
      <c r="C2227" s="388" t="s">
        <v>3723</v>
      </c>
      <c r="D2227" s="385" t="s">
        <v>3724</v>
      </c>
      <c r="E2227" s="619">
        <v>0</v>
      </c>
      <c r="F2227" s="619">
        <v>0</v>
      </c>
      <c r="G2227" s="612">
        <v>202</v>
      </c>
      <c r="H2227" s="612">
        <v>202</v>
      </c>
      <c r="I2227" s="612">
        <f t="shared" si="289"/>
        <v>202</v>
      </c>
      <c r="J2227" s="612">
        <f t="shared" si="290"/>
        <v>202</v>
      </c>
    </row>
    <row r="2228" spans="1:10">
      <c r="B2228" s="332"/>
      <c r="C2228" s="388" t="s">
        <v>3184</v>
      </c>
      <c r="D2228" s="385" t="s">
        <v>3185</v>
      </c>
      <c r="E2228" s="619">
        <v>0</v>
      </c>
      <c r="F2228" s="619">
        <v>0</v>
      </c>
      <c r="G2228" s="612">
        <v>64</v>
      </c>
      <c r="H2228" s="612">
        <v>64</v>
      </c>
      <c r="I2228" s="612">
        <f t="shared" si="289"/>
        <v>64</v>
      </c>
      <c r="J2228" s="612">
        <f t="shared" si="290"/>
        <v>64</v>
      </c>
    </row>
    <row r="2229" spans="1:10">
      <c r="B2229" s="332"/>
      <c r="C2229" s="382" t="s">
        <v>4485</v>
      </c>
      <c r="D2229" s="383" t="s">
        <v>4486</v>
      </c>
      <c r="E2229" s="619">
        <v>774</v>
      </c>
      <c r="F2229" s="619">
        <v>774</v>
      </c>
      <c r="G2229" s="612">
        <v>0</v>
      </c>
      <c r="H2229" s="612">
        <v>0</v>
      </c>
      <c r="I2229" s="612">
        <f t="shared" si="289"/>
        <v>774</v>
      </c>
      <c r="J2229" s="612">
        <f t="shared" si="290"/>
        <v>774</v>
      </c>
    </row>
    <row r="2230" spans="1:10">
      <c r="B2230" s="332"/>
      <c r="C2230" s="969" t="s">
        <v>4487</v>
      </c>
      <c r="D2230" s="432" t="s">
        <v>4488</v>
      </c>
      <c r="E2230" s="619">
        <v>0</v>
      </c>
      <c r="F2230" s="619">
        <v>0</v>
      </c>
      <c r="G2230" s="612">
        <v>1</v>
      </c>
      <c r="H2230" s="612">
        <v>1</v>
      </c>
      <c r="I2230" s="612">
        <f t="shared" si="289"/>
        <v>1</v>
      </c>
      <c r="J2230" s="612">
        <f t="shared" si="290"/>
        <v>1</v>
      </c>
    </row>
    <row r="2231" spans="1:10">
      <c r="B2231" s="332"/>
      <c r="C2231" s="969" t="s">
        <v>3343</v>
      </c>
      <c r="D2231" s="432" t="s">
        <v>3344</v>
      </c>
      <c r="E2231" s="619">
        <v>0</v>
      </c>
      <c r="F2231" s="619">
        <v>0</v>
      </c>
      <c r="G2231" s="612">
        <v>4</v>
      </c>
      <c r="H2231" s="612">
        <v>4</v>
      </c>
      <c r="I2231" s="612">
        <f t="shared" si="289"/>
        <v>4</v>
      </c>
      <c r="J2231" s="612">
        <f t="shared" si="290"/>
        <v>4</v>
      </c>
    </row>
    <row r="2232" spans="1:10">
      <c r="B2232" s="332"/>
      <c r="C2232" s="969" t="s">
        <v>2550</v>
      </c>
      <c r="D2232" s="432" t="s">
        <v>2551</v>
      </c>
      <c r="E2232" s="619">
        <v>1</v>
      </c>
      <c r="F2232" s="619">
        <v>1</v>
      </c>
      <c r="G2232" s="612">
        <v>0</v>
      </c>
      <c r="H2232" s="612">
        <v>0</v>
      </c>
      <c r="I2232" s="612">
        <f t="shared" si="289"/>
        <v>1</v>
      </c>
      <c r="J2232" s="612">
        <f t="shared" si="290"/>
        <v>1</v>
      </c>
    </row>
    <row r="2233" spans="1:10">
      <c r="B2233" s="332"/>
      <c r="C2233" s="969" t="s">
        <v>4489</v>
      </c>
      <c r="D2233" s="432" t="s">
        <v>4490</v>
      </c>
      <c r="E2233" s="619">
        <v>0</v>
      </c>
      <c r="F2233" s="619">
        <v>0</v>
      </c>
      <c r="G2233" s="612">
        <v>1</v>
      </c>
      <c r="H2233" s="612">
        <v>1</v>
      </c>
      <c r="I2233" s="612">
        <f t="shared" si="289"/>
        <v>1</v>
      </c>
      <c r="J2233" s="612">
        <f t="shared" si="290"/>
        <v>1</v>
      </c>
    </row>
    <row r="2234" spans="1:10">
      <c r="B2234" s="332"/>
      <c r="C2234" s="969" t="s">
        <v>4491</v>
      </c>
      <c r="D2234" s="432" t="s">
        <v>4492</v>
      </c>
      <c r="E2234" s="619">
        <v>0</v>
      </c>
      <c r="F2234" s="619">
        <v>0</v>
      </c>
      <c r="G2234" s="612">
        <v>1</v>
      </c>
      <c r="H2234" s="612">
        <v>1</v>
      </c>
      <c r="I2234" s="612">
        <f t="shared" si="289"/>
        <v>1</v>
      </c>
      <c r="J2234" s="612">
        <f t="shared" si="290"/>
        <v>1</v>
      </c>
    </row>
    <row r="2235" spans="1:10">
      <c r="B2235" s="332"/>
      <c r="C2235" s="969" t="s">
        <v>4493</v>
      </c>
      <c r="D2235" s="432" t="s">
        <v>4494</v>
      </c>
      <c r="E2235" s="619">
        <v>1</v>
      </c>
      <c r="F2235" s="619">
        <v>1</v>
      </c>
      <c r="G2235" s="612">
        <v>0</v>
      </c>
      <c r="H2235" s="612">
        <v>0</v>
      </c>
      <c r="I2235" s="612">
        <f t="shared" si="289"/>
        <v>1</v>
      </c>
      <c r="J2235" s="612">
        <f t="shared" si="290"/>
        <v>1</v>
      </c>
    </row>
    <row r="2236" spans="1:10">
      <c r="B2236" s="332"/>
      <c r="C2236" s="969" t="s">
        <v>3767</v>
      </c>
      <c r="D2236" s="432" t="s">
        <v>3768</v>
      </c>
      <c r="E2236" s="619">
        <v>0</v>
      </c>
      <c r="F2236" s="619">
        <v>0</v>
      </c>
      <c r="G2236" s="612">
        <v>1</v>
      </c>
      <c r="H2236" s="612">
        <v>1</v>
      </c>
      <c r="I2236" s="612">
        <f t="shared" si="289"/>
        <v>1</v>
      </c>
      <c r="J2236" s="612">
        <f t="shared" si="290"/>
        <v>1</v>
      </c>
    </row>
    <row r="2237" spans="1:10">
      <c r="B2237" s="332"/>
      <c r="C2237" s="969" t="s">
        <v>3162</v>
      </c>
      <c r="D2237" s="432" t="s">
        <v>3163</v>
      </c>
      <c r="E2237" s="619">
        <v>0</v>
      </c>
      <c r="F2237" s="619">
        <v>0</v>
      </c>
      <c r="G2237" s="612">
        <v>1</v>
      </c>
      <c r="H2237" s="612">
        <v>1</v>
      </c>
      <c r="I2237" s="612">
        <f t="shared" si="289"/>
        <v>1</v>
      </c>
      <c r="J2237" s="612">
        <f t="shared" si="290"/>
        <v>1</v>
      </c>
    </row>
    <row r="2238" spans="1:10">
      <c r="B2238" s="332"/>
      <c r="C2238" s="814" t="s">
        <v>6637</v>
      </c>
      <c r="D2238" s="99" t="s">
        <v>6638</v>
      </c>
      <c r="E2238" s="619">
        <v>0</v>
      </c>
      <c r="F2238" s="619">
        <v>0</v>
      </c>
      <c r="G2238" s="612">
        <v>2</v>
      </c>
      <c r="H2238" s="612">
        <v>2</v>
      </c>
      <c r="I2238" s="612">
        <f t="shared" si="289"/>
        <v>2</v>
      </c>
      <c r="J2238" s="612">
        <f t="shared" si="290"/>
        <v>2</v>
      </c>
    </row>
    <row r="2239" spans="1:10" ht="13.8">
      <c r="A2239" s="392" t="s">
        <v>4495</v>
      </c>
      <c r="C2239" s="333"/>
      <c r="D2239" s="99"/>
      <c r="E2239" s="619"/>
      <c r="F2239" s="619"/>
      <c r="G2239" s="612"/>
      <c r="H2239" s="612"/>
      <c r="I2239" s="612"/>
      <c r="J2239" s="612"/>
    </row>
    <row r="2240" spans="1:10">
      <c r="B2240" s="332"/>
      <c r="C2240" s="393" t="s">
        <v>4136</v>
      </c>
      <c r="D2240" s="394" t="s">
        <v>4137</v>
      </c>
      <c r="E2240" s="619">
        <v>52</v>
      </c>
      <c r="F2240" s="619">
        <v>52</v>
      </c>
      <c r="G2240" s="612">
        <v>1394</v>
      </c>
      <c r="H2240" s="612">
        <v>1394</v>
      </c>
      <c r="I2240" s="612">
        <f t="shared" si="289"/>
        <v>1446</v>
      </c>
      <c r="J2240" s="612">
        <f t="shared" si="290"/>
        <v>1446</v>
      </c>
    </row>
    <row r="2241" spans="2:10">
      <c r="B2241" s="332"/>
      <c r="C2241" s="388" t="s">
        <v>4363</v>
      </c>
      <c r="D2241" s="385" t="s">
        <v>4364</v>
      </c>
      <c r="E2241" s="619">
        <v>0</v>
      </c>
      <c r="F2241" s="619">
        <v>0</v>
      </c>
      <c r="G2241" s="612">
        <v>716</v>
      </c>
      <c r="H2241" s="612">
        <v>716</v>
      </c>
      <c r="I2241" s="612">
        <f t="shared" si="289"/>
        <v>716</v>
      </c>
      <c r="J2241" s="612">
        <f t="shared" si="290"/>
        <v>716</v>
      </c>
    </row>
    <row r="2242" spans="2:10">
      <c r="B2242" s="332"/>
      <c r="C2242" s="388" t="s">
        <v>4496</v>
      </c>
      <c r="D2242" s="385" t="s">
        <v>4497</v>
      </c>
      <c r="E2242" s="619">
        <v>0</v>
      </c>
      <c r="F2242" s="619">
        <v>0</v>
      </c>
      <c r="G2242" s="612">
        <v>208</v>
      </c>
      <c r="H2242" s="612">
        <v>208</v>
      </c>
      <c r="I2242" s="612">
        <f t="shared" si="289"/>
        <v>208</v>
      </c>
      <c r="J2242" s="612">
        <f t="shared" si="290"/>
        <v>208</v>
      </c>
    </row>
    <row r="2243" spans="2:10">
      <c r="B2243" s="332"/>
      <c r="C2243" s="388" t="s">
        <v>4498</v>
      </c>
      <c r="D2243" s="385" t="s">
        <v>4499</v>
      </c>
      <c r="E2243" s="619">
        <v>0</v>
      </c>
      <c r="F2243" s="619">
        <v>0</v>
      </c>
      <c r="G2243" s="612">
        <v>65</v>
      </c>
      <c r="H2243" s="612">
        <v>65</v>
      </c>
      <c r="I2243" s="612">
        <f t="shared" si="289"/>
        <v>65</v>
      </c>
      <c r="J2243" s="612">
        <f t="shared" si="290"/>
        <v>65</v>
      </c>
    </row>
    <row r="2244" spans="2:10">
      <c r="B2244" s="332"/>
      <c r="C2244" s="382" t="s">
        <v>4500</v>
      </c>
      <c r="D2244" s="383" t="s">
        <v>4501</v>
      </c>
      <c r="E2244" s="619">
        <v>0</v>
      </c>
      <c r="F2244" s="619">
        <v>0</v>
      </c>
      <c r="G2244" s="612">
        <v>6</v>
      </c>
      <c r="H2244" s="612">
        <v>6</v>
      </c>
      <c r="I2244" s="612">
        <f t="shared" si="289"/>
        <v>6</v>
      </c>
      <c r="J2244" s="612">
        <f t="shared" si="290"/>
        <v>6</v>
      </c>
    </row>
    <row r="2245" spans="2:10">
      <c r="B2245" s="332"/>
      <c r="C2245" s="382" t="s">
        <v>4502</v>
      </c>
      <c r="D2245" s="383" t="s">
        <v>4503</v>
      </c>
      <c r="E2245" s="619">
        <v>28</v>
      </c>
      <c r="F2245" s="619">
        <v>28</v>
      </c>
      <c r="G2245" s="612">
        <v>7784</v>
      </c>
      <c r="H2245" s="612">
        <v>7784</v>
      </c>
      <c r="I2245" s="612">
        <f t="shared" si="289"/>
        <v>7812</v>
      </c>
      <c r="J2245" s="612">
        <f t="shared" si="290"/>
        <v>7812</v>
      </c>
    </row>
    <row r="2246" spans="2:10">
      <c r="B2246" s="332"/>
      <c r="C2246" s="970" t="s">
        <v>3096</v>
      </c>
      <c r="D2246" s="385" t="s">
        <v>3097</v>
      </c>
      <c r="E2246" s="619">
        <v>0</v>
      </c>
      <c r="F2246" s="619">
        <v>0</v>
      </c>
      <c r="G2246" s="612">
        <v>1854</v>
      </c>
      <c r="H2246" s="612">
        <v>1854</v>
      </c>
      <c r="I2246" s="612">
        <f t="shared" si="289"/>
        <v>1854</v>
      </c>
      <c r="J2246" s="612">
        <f t="shared" si="290"/>
        <v>1854</v>
      </c>
    </row>
    <row r="2247" spans="2:10">
      <c r="B2247" s="332"/>
      <c r="C2247" s="388" t="s">
        <v>3194</v>
      </c>
      <c r="D2247" s="385" t="s">
        <v>3668</v>
      </c>
      <c r="E2247" s="619">
        <v>0</v>
      </c>
      <c r="F2247" s="619">
        <v>0</v>
      </c>
      <c r="G2247" s="612">
        <v>4</v>
      </c>
      <c r="H2247" s="612">
        <v>4</v>
      </c>
      <c r="I2247" s="612">
        <f t="shared" si="289"/>
        <v>4</v>
      </c>
      <c r="J2247" s="612">
        <f t="shared" si="290"/>
        <v>4</v>
      </c>
    </row>
    <row r="2248" spans="2:10">
      <c r="B2248" s="332"/>
      <c r="C2248" s="388" t="s">
        <v>4142</v>
      </c>
      <c r="D2248" s="385" t="s">
        <v>4143</v>
      </c>
      <c r="E2248" s="619">
        <v>0</v>
      </c>
      <c r="F2248" s="619">
        <v>0</v>
      </c>
      <c r="G2248" s="612">
        <v>86</v>
      </c>
      <c r="H2248" s="612">
        <v>86</v>
      </c>
      <c r="I2248" s="612">
        <f t="shared" si="289"/>
        <v>86</v>
      </c>
      <c r="J2248" s="612">
        <f t="shared" si="290"/>
        <v>86</v>
      </c>
    </row>
    <row r="2249" spans="2:10">
      <c r="B2249" s="332"/>
      <c r="C2249" s="388" t="s">
        <v>2274</v>
      </c>
      <c r="D2249" s="385" t="s">
        <v>2275</v>
      </c>
      <c r="E2249" s="619">
        <v>0</v>
      </c>
      <c r="F2249" s="619">
        <v>0</v>
      </c>
      <c r="G2249" s="612">
        <v>1</v>
      </c>
      <c r="H2249" s="612">
        <v>1</v>
      </c>
      <c r="I2249" s="612">
        <f t="shared" si="289"/>
        <v>1</v>
      </c>
      <c r="J2249" s="612">
        <f t="shared" si="290"/>
        <v>1</v>
      </c>
    </row>
    <row r="2250" spans="2:10">
      <c r="B2250" s="332"/>
      <c r="C2250" s="388" t="s">
        <v>4504</v>
      </c>
      <c r="D2250" s="385" t="s">
        <v>4505</v>
      </c>
      <c r="E2250" s="619">
        <v>15</v>
      </c>
      <c r="F2250" s="619">
        <v>15</v>
      </c>
      <c r="G2250" s="612">
        <v>9</v>
      </c>
      <c r="H2250" s="612">
        <v>9</v>
      </c>
      <c r="I2250" s="612">
        <f t="shared" si="289"/>
        <v>24</v>
      </c>
      <c r="J2250" s="612">
        <f t="shared" si="290"/>
        <v>24</v>
      </c>
    </row>
    <row r="2251" spans="2:10">
      <c r="B2251" s="332"/>
      <c r="C2251" s="382" t="s">
        <v>4506</v>
      </c>
      <c r="D2251" s="383" t="s">
        <v>4507</v>
      </c>
      <c r="E2251" s="619">
        <v>108</v>
      </c>
      <c r="F2251" s="619">
        <v>108</v>
      </c>
      <c r="G2251" s="612">
        <v>514</v>
      </c>
      <c r="H2251" s="612">
        <v>514</v>
      </c>
      <c r="I2251" s="612">
        <f t="shared" si="289"/>
        <v>622</v>
      </c>
      <c r="J2251" s="612">
        <f t="shared" si="290"/>
        <v>622</v>
      </c>
    </row>
    <row r="2252" spans="2:10">
      <c r="B2252" s="332"/>
      <c r="C2252" s="382" t="s">
        <v>3104</v>
      </c>
      <c r="D2252" s="383" t="s">
        <v>3105</v>
      </c>
      <c r="E2252" s="619">
        <v>0</v>
      </c>
      <c r="F2252" s="619">
        <v>0</v>
      </c>
      <c r="G2252" s="612">
        <v>99</v>
      </c>
      <c r="H2252" s="612">
        <v>99</v>
      </c>
      <c r="I2252" s="612">
        <f t="shared" si="289"/>
        <v>99</v>
      </c>
      <c r="J2252" s="612">
        <f t="shared" si="290"/>
        <v>99</v>
      </c>
    </row>
    <row r="2253" spans="2:10">
      <c r="B2253" s="332"/>
      <c r="C2253" s="382" t="s">
        <v>3432</v>
      </c>
      <c r="D2253" s="383" t="s">
        <v>3433</v>
      </c>
      <c r="E2253" s="619">
        <v>0</v>
      </c>
      <c r="F2253" s="619">
        <v>0</v>
      </c>
      <c r="G2253" s="612">
        <v>49</v>
      </c>
      <c r="H2253" s="612">
        <v>49</v>
      </c>
      <c r="I2253" s="612">
        <f t="shared" si="289"/>
        <v>49</v>
      </c>
      <c r="J2253" s="612">
        <f t="shared" si="290"/>
        <v>49</v>
      </c>
    </row>
    <row r="2254" spans="2:10">
      <c r="B2254" s="332"/>
      <c r="C2254" s="382" t="s">
        <v>4508</v>
      </c>
      <c r="D2254" s="383" t="s">
        <v>4509</v>
      </c>
      <c r="E2254" s="619">
        <v>2</v>
      </c>
      <c r="F2254" s="619">
        <v>2</v>
      </c>
      <c r="G2254" s="612">
        <v>243</v>
      </c>
      <c r="H2254" s="612">
        <v>243</v>
      </c>
      <c r="I2254" s="612">
        <f t="shared" si="289"/>
        <v>245</v>
      </c>
      <c r="J2254" s="612">
        <f t="shared" si="290"/>
        <v>245</v>
      </c>
    </row>
    <row r="2255" spans="2:10">
      <c r="B2255" s="332"/>
      <c r="C2255" s="382" t="s">
        <v>4510</v>
      </c>
      <c r="D2255" s="383" t="s">
        <v>4511</v>
      </c>
      <c r="E2255" s="619">
        <v>0</v>
      </c>
      <c r="F2255" s="619">
        <v>0</v>
      </c>
      <c r="G2255" s="612">
        <v>1971</v>
      </c>
      <c r="H2255" s="612">
        <v>1971</v>
      </c>
      <c r="I2255" s="612">
        <f t="shared" si="289"/>
        <v>1971</v>
      </c>
      <c r="J2255" s="612">
        <f t="shared" si="290"/>
        <v>1971</v>
      </c>
    </row>
    <row r="2256" spans="2:10">
      <c r="B2256" s="332"/>
      <c r="C2256" s="388" t="s">
        <v>3124</v>
      </c>
      <c r="D2256" s="385" t="s">
        <v>3125</v>
      </c>
      <c r="E2256" s="619">
        <v>47</v>
      </c>
      <c r="F2256" s="619">
        <v>47</v>
      </c>
      <c r="G2256" s="612">
        <v>8865</v>
      </c>
      <c r="H2256" s="612">
        <v>8865</v>
      </c>
      <c r="I2256" s="612">
        <f t="shared" si="289"/>
        <v>8912</v>
      </c>
      <c r="J2256" s="612">
        <f t="shared" si="290"/>
        <v>8912</v>
      </c>
    </row>
    <row r="2257" spans="2:10">
      <c r="B2257" s="332"/>
      <c r="C2257" s="388" t="s">
        <v>4512</v>
      </c>
      <c r="D2257" s="385" t="s">
        <v>4513</v>
      </c>
      <c r="E2257" s="619">
        <v>0</v>
      </c>
      <c r="F2257" s="619">
        <v>0</v>
      </c>
      <c r="G2257" s="612">
        <v>10</v>
      </c>
      <c r="H2257" s="612">
        <v>10</v>
      </c>
      <c r="I2257" s="612">
        <f t="shared" si="289"/>
        <v>10</v>
      </c>
      <c r="J2257" s="612">
        <f t="shared" si="290"/>
        <v>10</v>
      </c>
    </row>
    <row r="2258" spans="2:10">
      <c r="B2258" s="332"/>
      <c r="C2258" s="433" t="s">
        <v>4226</v>
      </c>
      <c r="D2258" s="383" t="s">
        <v>4227</v>
      </c>
      <c r="E2258" s="619">
        <v>0</v>
      </c>
      <c r="F2258" s="619">
        <v>0</v>
      </c>
      <c r="G2258" s="612">
        <v>1491</v>
      </c>
      <c r="H2258" s="612">
        <v>1491</v>
      </c>
      <c r="I2258" s="612">
        <f t="shared" si="289"/>
        <v>1491</v>
      </c>
      <c r="J2258" s="612">
        <f t="shared" si="290"/>
        <v>1491</v>
      </c>
    </row>
    <row r="2259" spans="2:10">
      <c r="B2259" s="332"/>
      <c r="C2259" s="388" t="s">
        <v>3208</v>
      </c>
      <c r="D2259" s="385" t="s">
        <v>3209</v>
      </c>
      <c r="E2259" s="619">
        <v>0</v>
      </c>
      <c r="F2259" s="619">
        <v>0</v>
      </c>
      <c r="G2259" s="612">
        <v>4</v>
      </c>
      <c r="H2259" s="612">
        <v>4</v>
      </c>
      <c r="I2259" s="612">
        <f t="shared" si="289"/>
        <v>4</v>
      </c>
      <c r="J2259" s="612">
        <f t="shared" si="290"/>
        <v>4</v>
      </c>
    </row>
    <row r="2260" spans="2:10">
      <c r="B2260" s="332"/>
      <c r="C2260" s="382" t="s">
        <v>3128</v>
      </c>
      <c r="D2260" s="383" t="s">
        <v>3129</v>
      </c>
      <c r="E2260" s="619">
        <v>0</v>
      </c>
      <c r="F2260" s="619">
        <v>0</v>
      </c>
      <c r="G2260" s="612">
        <v>228</v>
      </c>
      <c r="H2260" s="612">
        <v>228</v>
      </c>
      <c r="I2260" s="612">
        <f t="shared" si="289"/>
        <v>228</v>
      </c>
      <c r="J2260" s="612">
        <f t="shared" si="290"/>
        <v>228</v>
      </c>
    </row>
    <row r="2261" spans="2:10">
      <c r="B2261" s="332"/>
      <c r="C2261" s="388" t="s">
        <v>3130</v>
      </c>
      <c r="D2261" s="385" t="s">
        <v>3131</v>
      </c>
      <c r="E2261" s="619">
        <v>0</v>
      </c>
      <c r="F2261" s="619">
        <v>0</v>
      </c>
      <c r="G2261" s="612">
        <v>2</v>
      </c>
      <c r="H2261" s="612">
        <v>2</v>
      </c>
      <c r="I2261" s="612">
        <f t="shared" si="289"/>
        <v>2</v>
      </c>
      <c r="J2261" s="612">
        <f t="shared" si="290"/>
        <v>2</v>
      </c>
    </row>
    <row r="2262" spans="2:10">
      <c r="B2262" s="332"/>
      <c r="C2262" s="388" t="s">
        <v>3132</v>
      </c>
      <c r="D2262" s="385" t="s">
        <v>3133</v>
      </c>
      <c r="E2262" s="619">
        <v>0</v>
      </c>
      <c r="F2262" s="619">
        <v>0</v>
      </c>
      <c r="G2262" s="612">
        <v>2</v>
      </c>
      <c r="H2262" s="612">
        <v>2</v>
      </c>
      <c r="I2262" s="612">
        <f t="shared" si="289"/>
        <v>2</v>
      </c>
      <c r="J2262" s="612">
        <f t="shared" si="290"/>
        <v>2</v>
      </c>
    </row>
    <row r="2263" spans="2:10">
      <c r="B2263" s="332"/>
      <c r="C2263" s="388" t="s">
        <v>3454</v>
      </c>
      <c r="D2263" s="385" t="s">
        <v>3455</v>
      </c>
      <c r="E2263" s="619">
        <v>0</v>
      </c>
      <c r="F2263" s="619">
        <v>0</v>
      </c>
      <c r="G2263" s="612">
        <v>90</v>
      </c>
      <c r="H2263" s="612">
        <v>90</v>
      </c>
      <c r="I2263" s="612">
        <f t="shared" si="289"/>
        <v>90</v>
      </c>
      <c r="J2263" s="612">
        <f t="shared" si="290"/>
        <v>90</v>
      </c>
    </row>
    <row r="2264" spans="2:10">
      <c r="B2264" s="332"/>
      <c r="C2264" s="970" t="s">
        <v>3134</v>
      </c>
      <c r="D2264" s="385" t="s">
        <v>3135</v>
      </c>
      <c r="E2264" s="619">
        <v>0</v>
      </c>
      <c r="F2264" s="619">
        <v>0</v>
      </c>
      <c r="G2264" s="612">
        <v>817</v>
      </c>
      <c r="H2264" s="612">
        <v>817</v>
      </c>
      <c r="I2264" s="612">
        <f t="shared" si="289"/>
        <v>817</v>
      </c>
      <c r="J2264" s="612">
        <f t="shared" si="290"/>
        <v>817</v>
      </c>
    </row>
    <row r="2265" spans="2:10">
      <c r="B2265" s="332"/>
      <c r="C2265" s="382" t="s">
        <v>4514</v>
      </c>
      <c r="D2265" s="383" t="s">
        <v>4515</v>
      </c>
      <c r="E2265" s="619">
        <v>28</v>
      </c>
      <c r="F2265" s="619">
        <v>28</v>
      </c>
      <c r="G2265" s="612">
        <v>1577</v>
      </c>
      <c r="H2265" s="612">
        <v>1577</v>
      </c>
      <c r="I2265" s="612">
        <f t="shared" si="289"/>
        <v>1605</v>
      </c>
      <c r="J2265" s="612">
        <f t="shared" si="290"/>
        <v>1605</v>
      </c>
    </row>
    <row r="2266" spans="2:10">
      <c r="B2266" s="332"/>
      <c r="C2266" s="388" t="s">
        <v>4516</v>
      </c>
      <c r="D2266" s="385" t="s">
        <v>4517</v>
      </c>
      <c r="E2266" s="619">
        <v>0</v>
      </c>
      <c r="F2266" s="619">
        <v>0</v>
      </c>
      <c r="G2266" s="612">
        <v>1</v>
      </c>
      <c r="H2266" s="612">
        <v>1</v>
      </c>
      <c r="I2266" s="612">
        <f t="shared" si="289"/>
        <v>1</v>
      </c>
      <c r="J2266" s="612">
        <f t="shared" si="290"/>
        <v>1</v>
      </c>
    </row>
    <row r="2267" spans="2:10">
      <c r="B2267" s="332"/>
      <c r="C2267" s="382" t="s">
        <v>4518</v>
      </c>
      <c r="D2267" s="383" t="s">
        <v>4519</v>
      </c>
      <c r="E2267" s="619">
        <v>0</v>
      </c>
      <c r="F2267" s="619">
        <v>0</v>
      </c>
      <c r="G2267" s="612">
        <v>1466</v>
      </c>
      <c r="H2267" s="612">
        <v>1466</v>
      </c>
      <c r="I2267" s="612">
        <f t="shared" si="289"/>
        <v>1466</v>
      </c>
      <c r="J2267" s="612">
        <f t="shared" si="290"/>
        <v>1466</v>
      </c>
    </row>
    <row r="2268" spans="2:10">
      <c r="B2268" s="332"/>
      <c r="C2268" s="388" t="s">
        <v>4520</v>
      </c>
      <c r="D2268" s="385" t="s">
        <v>4521</v>
      </c>
      <c r="E2268" s="619">
        <v>0</v>
      </c>
      <c r="F2268" s="619">
        <v>0</v>
      </c>
      <c r="G2268" s="612">
        <v>1</v>
      </c>
      <c r="H2268" s="612">
        <v>1</v>
      </c>
      <c r="I2268" s="612">
        <f t="shared" ref="I2268:I2330" si="291">SUM(E2268,G2268)</f>
        <v>1</v>
      </c>
      <c r="J2268" s="612">
        <f t="shared" ref="J2268:J2330" si="292">SUM(F2268,H2268)</f>
        <v>1</v>
      </c>
    </row>
    <row r="2269" spans="2:10">
      <c r="B2269" s="332"/>
      <c r="C2269" s="388" t="s">
        <v>4522</v>
      </c>
      <c r="D2269" s="385" t="s">
        <v>4523</v>
      </c>
      <c r="E2269" s="619">
        <v>2</v>
      </c>
      <c r="F2269" s="619">
        <v>2</v>
      </c>
      <c r="G2269" s="612">
        <v>264</v>
      </c>
      <c r="H2269" s="612">
        <v>264</v>
      </c>
      <c r="I2269" s="612">
        <f t="shared" si="291"/>
        <v>266</v>
      </c>
      <c r="J2269" s="612">
        <f t="shared" si="292"/>
        <v>266</v>
      </c>
    </row>
    <row r="2270" spans="2:10">
      <c r="B2270" s="332"/>
      <c r="C2270" s="382" t="s">
        <v>3679</v>
      </c>
      <c r="D2270" s="383" t="s">
        <v>3680</v>
      </c>
      <c r="E2270" s="619">
        <v>88</v>
      </c>
      <c r="F2270" s="619">
        <v>88</v>
      </c>
      <c r="G2270" s="612">
        <v>3893</v>
      </c>
      <c r="H2270" s="612">
        <v>3893</v>
      </c>
      <c r="I2270" s="612">
        <f t="shared" si="291"/>
        <v>3981</v>
      </c>
      <c r="J2270" s="612">
        <f t="shared" si="292"/>
        <v>3981</v>
      </c>
    </row>
    <row r="2271" spans="2:10">
      <c r="B2271" s="332"/>
      <c r="C2271" s="433" t="s">
        <v>3138</v>
      </c>
      <c r="D2271" s="383" t="s">
        <v>3139</v>
      </c>
      <c r="E2271" s="619">
        <v>0</v>
      </c>
      <c r="F2271" s="619">
        <v>0</v>
      </c>
      <c r="G2271" s="612">
        <v>133</v>
      </c>
      <c r="H2271" s="612">
        <v>133</v>
      </c>
      <c r="I2271" s="612">
        <f t="shared" si="291"/>
        <v>133</v>
      </c>
      <c r="J2271" s="612">
        <f t="shared" si="292"/>
        <v>133</v>
      </c>
    </row>
    <row r="2272" spans="2:10">
      <c r="B2272" s="332"/>
      <c r="C2272" s="382" t="s">
        <v>3146</v>
      </c>
      <c r="D2272" s="383" t="s">
        <v>3689</v>
      </c>
      <c r="E2272" s="619">
        <v>0</v>
      </c>
      <c r="F2272" s="619">
        <v>0</v>
      </c>
      <c r="G2272" s="612">
        <v>1860</v>
      </c>
      <c r="H2272" s="612">
        <v>1860</v>
      </c>
      <c r="I2272" s="612">
        <f t="shared" si="291"/>
        <v>1860</v>
      </c>
      <c r="J2272" s="612">
        <f t="shared" si="292"/>
        <v>1860</v>
      </c>
    </row>
    <row r="2273" spans="2:10">
      <c r="B2273" s="332"/>
      <c r="C2273" s="382" t="s">
        <v>3147</v>
      </c>
      <c r="D2273" s="383" t="s">
        <v>3148</v>
      </c>
      <c r="E2273" s="619">
        <v>0</v>
      </c>
      <c r="F2273" s="619">
        <v>0</v>
      </c>
      <c r="G2273" s="612">
        <v>33</v>
      </c>
      <c r="H2273" s="612">
        <v>33</v>
      </c>
      <c r="I2273" s="612">
        <f t="shared" si="291"/>
        <v>33</v>
      </c>
      <c r="J2273" s="612">
        <f t="shared" si="292"/>
        <v>33</v>
      </c>
    </row>
    <row r="2274" spans="2:10">
      <c r="B2274" s="332"/>
      <c r="C2274" s="388" t="s">
        <v>3151</v>
      </c>
      <c r="D2274" s="385" t="s">
        <v>3221</v>
      </c>
      <c r="E2274" s="619">
        <v>0</v>
      </c>
      <c r="F2274" s="619">
        <v>0</v>
      </c>
      <c r="G2274" s="612">
        <v>3088</v>
      </c>
      <c r="H2274" s="612">
        <v>3088</v>
      </c>
      <c r="I2274" s="612">
        <f t="shared" si="291"/>
        <v>3088</v>
      </c>
      <c r="J2274" s="612">
        <f t="shared" si="292"/>
        <v>3088</v>
      </c>
    </row>
    <row r="2275" spans="2:10">
      <c r="B2275" s="332"/>
      <c r="C2275" s="388" t="s">
        <v>3156</v>
      </c>
      <c r="D2275" s="385" t="s">
        <v>3157</v>
      </c>
      <c r="E2275" s="619">
        <v>0</v>
      </c>
      <c r="F2275" s="619">
        <v>0</v>
      </c>
      <c r="G2275" s="612">
        <v>764</v>
      </c>
      <c r="H2275" s="612">
        <v>764</v>
      </c>
      <c r="I2275" s="612">
        <f t="shared" si="291"/>
        <v>764</v>
      </c>
      <c r="J2275" s="612">
        <f t="shared" si="292"/>
        <v>764</v>
      </c>
    </row>
    <row r="2276" spans="2:10">
      <c r="B2276" s="332"/>
      <c r="C2276" s="388" t="s">
        <v>3162</v>
      </c>
      <c r="D2276" s="385" t="s">
        <v>3163</v>
      </c>
      <c r="E2276" s="619">
        <v>0</v>
      </c>
      <c r="F2276" s="619">
        <v>0</v>
      </c>
      <c r="G2276" s="612">
        <v>182</v>
      </c>
      <c r="H2276" s="612">
        <v>182</v>
      </c>
      <c r="I2276" s="612">
        <f t="shared" si="291"/>
        <v>182</v>
      </c>
      <c r="J2276" s="612">
        <f t="shared" si="292"/>
        <v>182</v>
      </c>
    </row>
    <row r="2277" spans="2:10">
      <c r="B2277" s="332"/>
      <c r="C2277" s="388" t="s">
        <v>3164</v>
      </c>
      <c r="D2277" s="385" t="s">
        <v>3165</v>
      </c>
      <c r="E2277" s="619">
        <v>0</v>
      </c>
      <c r="F2277" s="619">
        <v>0</v>
      </c>
      <c r="G2277" s="612">
        <v>136</v>
      </c>
      <c r="H2277" s="612">
        <v>136</v>
      </c>
      <c r="I2277" s="612">
        <f t="shared" si="291"/>
        <v>136</v>
      </c>
      <c r="J2277" s="612">
        <f t="shared" si="292"/>
        <v>136</v>
      </c>
    </row>
    <row r="2278" spans="2:10">
      <c r="B2278" s="332"/>
      <c r="C2278" s="388" t="s">
        <v>3166</v>
      </c>
      <c r="D2278" s="385" t="s">
        <v>3167</v>
      </c>
      <c r="E2278" s="619">
        <v>0</v>
      </c>
      <c r="F2278" s="619">
        <v>0</v>
      </c>
      <c r="G2278" s="612">
        <v>15</v>
      </c>
      <c r="H2278" s="612">
        <v>15</v>
      </c>
      <c r="I2278" s="612">
        <f t="shared" si="291"/>
        <v>15</v>
      </c>
      <c r="J2278" s="612">
        <f t="shared" si="292"/>
        <v>15</v>
      </c>
    </row>
    <row r="2279" spans="2:10">
      <c r="B2279" s="332"/>
      <c r="C2279" s="388" t="s">
        <v>3178</v>
      </c>
      <c r="D2279" s="385" t="s">
        <v>3179</v>
      </c>
      <c r="E2279" s="619">
        <v>0</v>
      </c>
      <c r="F2279" s="619">
        <v>0</v>
      </c>
      <c r="G2279" s="612">
        <v>174</v>
      </c>
      <c r="H2279" s="612">
        <v>174</v>
      </c>
      <c r="I2279" s="612">
        <f t="shared" si="291"/>
        <v>174</v>
      </c>
      <c r="J2279" s="612">
        <f t="shared" si="292"/>
        <v>174</v>
      </c>
    </row>
    <row r="2280" spans="2:10">
      <c r="B2280" s="332"/>
      <c r="C2280" s="388" t="s">
        <v>3723</v>
      </c>
      <c r="D2280" s="385" t="s">
        <v>3724</v>
      </c>
      <c r="E2280" s="619">
        <v>4</v>
      </c>
      <c r="F2280" s="619">
        <v>4</v>
      </c>
      <c r="G2280" s="612">
        <v>2497</v>
      </c>
      <c r="H2280" s="612">
        <v>2497</v>
      </c>
      <c r="I2280" s="612">
        <f t="shared" si="291"/>
        <v>2501</v>
      </c>
      <c r="J2280" s="612">
        <f t="shared" si="292"/>
        <v>2501</v>
      </c>
    </row>
    <row r="2281" spans="2:10">
      <c r="B2281" s="332"/>
      <c r="C2281" s="382" t="s">
        <v>4524</v>
      </c>
      <c r="D2281" s="383" t="s">
        <v>4525</v>
      </c>
      <c r="E2281" s="619">
        <v>0</v>
      </c>
      <c r="F2281" s="619">
        <v>0</v>
      </c>
      <c r="G2281" s="612">
        <v>462</v>
      </c>
      <c r="H2281" s="612">
        <v>462</v>
      </c>
      <c r="I2281" s="612">
        <f t="shared" si="291"/>
        <v>462</v>
      </c>
      <c r="J2281" s="612">
        <f t="shared" si="292"/>
        <v>462</v>
      </c>
    </row>
    <row r="2282" spans="2:10">
      <c r="B2282" s="332"/>
      <c r="C2282" s="382" t="s">
        <v>4526</v>
      </c>
      <c r="D2282" s="383" t="s">
        <v>4527</v>
      </c>
      <c r="E2282" s="619">
        <v>0</v>
      </c>
      <c r="F2282" s="619">
        <v>0</v>
      </c>
      <c r="G2282" s="612">
        <v>362</v>
      </c>
      <c r="H2282" s="612">
        <v>362</v>
      </c>
      <c r="I2282" s="612">
        <f t="shared" si="291"/>
        <v>362</v>
      </c>
      <c r="J2282" s="612">
        <f t="shared" si="292"/>
        <v>362</v>
      </c>
    </row>
    <row r="2283" spans="2:10">
      <c r="B2283" s="332"/>
      <c r="C2283" s="382" t="s">
        <v>3190</v>
      </c>
      <c r="D2283" s="383" t="s">
        <v>3191</v>
      </c>
      <c r="E2283" s="619">
        <v>9</v>
      </c>
      <c r="F2283" s="619">
        <v>9</v>
      </c>
      <c r="G2283" s="612">
        <v>0</v>
      </c>
      <c r="H2283" s="612">
        <v>0</v>
      </c>
      <c r="I2283" s="612">
        <f t="shared" si="291"/>
        <v>9</v>
      </c>
      <c r="J2283" s="612">
        <f t="shared" si="292"/>
        <v>9</v>
      </c>
    </row>
    <row r="2284" spans="2:10">
      <c r="B2284" s="332"/>
      <c r="C2284" s="389" t="s">
        <v>3706</v>
      </c>
      <c r="D2284" s="381" t="s">
        <v>3707</v>
      </c>
      <c r="E2284" s="619">
        <v>0</v>
      </c>
      <c r="F2284" s="619">
        <v>0</v>
      </c>
      <c r="G2284" s="612">
        <v>161</v>
      </c>
      <c r="H2284" s="612">
        <v>161</v>
      </c>
      <c r="I2284" s="612">
        <f t="shared" si="291"/>
        <v>161</v>
      </c>
      <c r="J2284" s="612">
        <f t="shared" si="292"/>
        <v>161</v>
      </c>
    </row>
    <row r="2285" spans="2:10">
      <c r="B2285" s="332"/>
      <c r="C2285" s="389" t="s">
        <v>3708</v>
      </c>
      <c r="D2285" s="381" t="s">
        <v>3709</v>
      </c>
      <c r="E2285" s="619">
        <v>0</v>
      </c>
      <c r="F2285" s="619">
        <v>0</v>
      </c>
      <c r="G2285" s="612">
        <v>880</v>
      </c>
      <c r="H2285" s="612">
        <v>880</v>
      </c>
      <c r="I2285" s="612">
        <f t="shared" si="291"/>
        <v>880</v>
      </c>
      <c r="J2285" s="612">
        <f t="shared" si="292"/>
        <v>880</v>
      </c>
    </row>
    <row r="2286" spans="2:10">
      <c r="B2286" s="332"/>
      <c r="C2286" s="382" t="s">
        <v>4528</v>
      </c>
      <c r="D2286" s="383" t="s">
        <v>4529</v>
      </c>
      <c r="E2286" s="619">
        <v>143</v>
      </c>
      <c r="F2286" s="619">
        <v>143</v>
      </c>
      <c r="G2286" s="612">
        <v>7272</v>
      </c>
      <c r="H2286" s="612">
        <v>7272</v>
      </c>
      <c r="I2286" s="612">
        <f t="shared" si="291"/>
        <v>7415</v>
      </c>
      <c r="J2286" s="612">
        <f t="shared" si="292"/>
        <v>7415</v>
      </c>
    </row>
    <row r="2287" spans="2:10">
      <c r="B2287" s="332"/>
      <c r="C2287" s="388" t="s">
        <v>4530</v>
      </c>
      <c r="D2287" s="385" t="s">
        <v>4531</v>
      </c>
      <c r="E2287" s="619">
        <v>0</v>
      </c>
      <c r="F2287" s="619">
        <v>0</v>
      </c>
      <c r="G2287" s="612">
        <v>3</v>
      </c>
      <c r="H2287" s="612">
        <v>3</v>
      </c>
      <c r="I2287" s="612">
        <f t="shared" si="291"/>
        <v>3</v>
      </c>
      <c r="J2287" s="612">
        <f t="shared" si="292"/>
        <v>3</v>
      </c>
    </row>
    <row r="2288" spans="2:10">
      <c r="B2288" s="332"/>
      <c r="C2288" s="388" t="s">
        <v>3456</v>
      </c>
      <c r="D2288" s="385" t="s">
        <v>3457</v>
      </c>
      <c r="E2288" s="619">
        <v>0</v>
      </c>
      <c r="F2288" s="619">
        <v>0</v>
      </c>
      <c r="G2288" s="612">
        <v>8</v>
      </c>
      <c r="H2288" s="612">
        <v>8</v>
      </c>
      <c r="I2288" s="612">
        <f t="shared" si="291"/>
        <v>8</v>
      </c>
      <c r="J2288" s="612">
        <f t="shared" si="292"/>
        <v>8</v>
      </c>
    </row>
    <row r="2289" spans="1:10">
      <c r="B2289" s="332"/>
      <c r="C2289" s="388" t="s">
        <v>3458</v>
      </c>
      <c r="D2289" s="385" t="s">
        <v>3681</v>
      </c>
      <c r="E2289" s="619">
        <v>0</v>
      </c>
      <c r="F2289" s="619">
        <v>0</v>
      </c>
      <c r="G2289" s="612">
        <v>2</v>
      </c>
      <c r="H2289" s="612">
        <v>2</v>
      </c>
      <c r="I2289" s="612">
        <f t="shared" ref="I2289:I2290" si="293">SUM(E2289,G2289)</f>
        <v>2</v>
      </c>
      <c r="J2289" s="612">
        <f t="shared" ref="J2289:J2290" si="294">SUM(F2289,H2289)</f>
        <v>2</v>
      </c>
    </row>
    <row r="2290" spans="1:10">
      <c r="B2290" s="332"/>
      <c r="C2290" s="388" t="s">
        <v>3367</v>
      </c>
      <c r="D2290" s="385" t="s">
        <v>3368</v>
      </c>
      <c r="E2290" s="619">
        <v>0</v>
      </c>
      <c r="F2290" s="619">
        <v>0</v>
      </c>
      <c r="G2290" s="612">
        <v>1</v>
      </c>
      <c r="H2290" s="612">
        <v>1</v>
      </c>
      <c r="I2290" s="612">
        <f t="shared" si="293"/>
        <v>1</v>
      </c>
      <c r="J2290" s="612">
        <f t="shared" si="294"/>
        <v>1</v>
      </c>
    </row>
    <row r="2291" spans="1:10" ht="13.8">
      <c r="C2291" s="333"/>
      <c r="D2291" s="99"/>
      <c r="E2291" s="619"/>
      <c r="F2291" s="619"/>
      <c r="G2291" s="612"/>
      <c r="H2291" s="612"/>
      <c r="I2291" s="612"/>
      <c r="J2291" s="612"/>
    </row>
    <row r="2292" spans="1:10" ht="13.8">
      <c r="A2292" s="392" t="s">
        <v>4532</v>
      </c>
      <c r="C2292" s="333"/>
      <c r="D2292" s="99"/>
      <c r="E2292" s="619"/>
      <c r="F2292" s="619"/>
      <c r="G2292" s="612"/>
      <c r="H2292" s="612"/>
      <c r="I2292" s="612"/>
      <c r="J2292" s="612"/>
    </row>
    <row r="2293" spans="1:10">
      <c r="B2293" s="332"/>
      <c r="C2293" s="389" t="s">
        <v>4533</v>
      </c>
      <c r="D2293" s="381" t="s">
        <v>4534</v>
      </c>
      <c r="E2293" s="619">
        <v>0</v>
      </c>
      <c r="F2293" s="619">
        <v>0</v>
      </c>
      <c r="G2293" s="612">
        <v>4</v>
      </c>
      <c r="H2293" s="612">
        <v>4</v>
      </c>
      <c r="I2293" s="612">
        <f t="shared" si="291"/>
        <v>4</v>
      </c>
      <c r="J2293" s="612">
        <f t="shared" si="292"/>
        <v>4</v>
      </c>
    </row>
    <row r="2294" spans="1:10">
      <c r="B2294" s="332"/>
      <c r="C2294" s="393" t="s">
        <v>3662</v>
      </c>
      <c r="D2294" s="394" t="s">
        <v>3663</v>
      </c>
      <c r="E2294" s="619">
        <v>3</v>
      </c>
      <c r="F2294" s="619">
        <v>3</v>
      </c>
      <c r="G2294" s="612">
        <v>7</v>
      </c>
      <c r="H2294" s="612">
        <v>7</v>
      </c>
      <c r="I2294" s="612">
        <f t="shared" si="291"/>
        <v>10</v>
      </c>
      <c r="J2294" s="612">
        <f t="shared" si="292"/>
        <v>10</v>
      </c>
    </row>
    <row r="2295" spans="1:10">
      <c r="B2295" s="332"/>
      <c r="C2295" s="965" t="s">
        <v>3085</v>
      </c>
      <c r="D2295" s="427" t="s">
        <v>3086</v>
      </c>
      <c r="E2295" s="619">
        <v>26</v>
      </c>
      <c r="F2295" s="619">
        <v>26</v>
      </c>
      <c r="G2295" s="612">
        <v>4</v>
      </c>
      <c r="H2295" s="612">
        <v>4</v>
      </c>
      <c r="I2295" s="612">
        <f t="shared" si="291"/>
        <v>30</v>
      </c>
      <c r="J2295" s="612">
        <f t="shared" si="292"/>
        <v>30</v>
      </c>
    </row>
    <row r="2296" spans="1:10">
      <c r="B2296" s="332"/>
      <c r="C2296" s="388" t="s">
        <v>3664</v>
      </c>
      <c r="D2296" s="385" t="s">
        <v>3665</v>
      </c>
      <c r="E2296" s="619">
        <v>1</v>
      </c>
      <c r="F2296" s="619">
        <v>1</v>
      </c>
      <c r="G2296" s="612">
        <v>71</v>
      </c>
      <c r="H2296" s="612">
        <v>71</v>
      </c>
      <c r="I2296" s="612">
        <f t="shared" si="291"/>
        <v>72</v>
      </c>
      <c r="J2296" s="612">
        <f t="shared" si="292"/>
        <v>72</v>
      </c>
    </row>
    <row r="2297" spans="1:10">
      <c r="B2297" s="332"/>
      <c r="C2297" s="393" t="s">
        <v>3094</v>
      </c>
      <c r="D2297" s="394" t="s">
        <v>3095</v>
      </c>
      <c r="E2297" s="619">
        <v>88</v>
      </c>
      <c r="F2297" s="619">
        <v>88</v>
      </c>
      <c r="G2297" s="612">
        <v>3152</v>
      </c>
      <c r="H2297" s="612">
        <v>3152</v>
      </c>
      <c r="I2297" s="612">
        <f t="shared" si="291"/>
        <v>3240</v>
      </c>
      <c r="J2297" s="612">
        <f t="shared" si="292"/>
        <v>3240</v>
      </c>
    </row>
    <row r="2298" spans="1:10">
      <c r="B2298" s="332"/>
      <c r="C2298" s="393" t="s">
        <v>3199</v>
      </c>
      <c r="D2298" s="394" t="s">
        <v>3200</v>
      </c>
      <c r="E2298" s="619">
        <v>0</v>
      </c>
      <c r="F2298" s="619">
        <v>0</v>
      </c>
      <c r="G2298" s="612">
        <v>2236</v>
      </c>
      <c r="H2298" s="612">
        <v>2236</v>
      </c>
      <c r="I2298" s="612">
        <f t="shared" si="291"/>
        <v>2236</v>
      </c>
      <c r="J2298" s="612">
        <f t="shared" si="292"/>
        <v>2236</v>
      </c>
    </row>
    <row r="2299" spans="1:10">
      <c r="B2299" s="332"/>
      <c r="C2299" s="393" t="s">
        <v>3206</v>
      </c>
      <c r="D2299" s="394" t="s">
        <v>3207</v>
      </c>
      <c r="E2299" s="619">
        <v>4</v>
      </c>
      <c r="F2299" s="619">
        <v>4</v>
      </c>
      <c r="G2299" s="612">
        <v>0</v>
      </c>
      <c r="H2299" s="612">
        <v>0</v>
      </c>
      <c r="I2299" s="612">
        <f t="shared" si="291"/>
        <v>4</v>
      </c>
      <c r="J2299" s="612">
        <f t="shared" si="292"/>
        <v>4</v>
      </c>
    </row>
    <row r="2300" spans="1:10">
      <c r="B2300" s="332"/>
      <c r="C2300" s="393" t="s">
        <v>3104</v>
      </c>
      <c r="D2300" s="394" t="s">
        <v>3105</v>
      </c>
      <c r="E2300" s="619">
        <v>12</v>
      </c>
      <c r="F2300" s="619">
        <v>12</v>
      </c>
      <c r="G2300" s="612">
        <v>55</v>
      </c>
      <c r="H2300" s="612">
        <v>55</v>
      </c>
      <c r="I2300" s="612">
        <f t="shared" si="291"/>
        <v>67</v>
      </c>
      <c r="J2300" s="612">
        <f t="shared" si="292"/>
        <v>67</v>
      </c>
    </row>
    <row r="2301" spans="1:10">
      <c r="B2301" s="332"/>
      <c r="C2301" s="393" t="s">
        <v>3120</v>
      </c>
      <c r="D2301" s="394" t="s">
        <v>3121</v>
      </c>
      <c r="E2301" s="619">
        <v>5</v>
      </c>
      <c r="F2301" s="619">
        <v>5</v>
      </c>
      <c r="G2301" s="612">
        <v>2049</v>
      </c>
      <c r="H2301" s="612">
        <v>2049</v>
      </c>
      <c r="I2301" s="612">
        <f t="shared" si="291"/>
        <v>2054</v>
      </c>
      <c r="J2301" s="612">
        <f t="shared" si="292"/>
        <v>2054</v>
      </c>
    </row>
    <row r="2302" spans="1:10">
      <c r="B2302" s="332"/>
      <c r="C2302" s="393" t="s">
        <v>3124</v>
      </c>
      <c r="D2302" s="394" t="s">
        <v>3125</v>
      </c>
      <c r="E2302" s="619">
        <v>2</v>
      </c>
      <c r="F2302" s="619">
        <v>2</v>
      </c>
      <c r="G2302" s="612">
        <v>10</v>
      </c>
      <c r="H2302" s="612">
        <v>10</v>
      </c>
      <c r="I2302" s="612">
        <f t="shared" si="291"/>
        <v>12</v>
      </c>
      <c r="J2302" s="612">
        <f t="shared" si="292"/>
        <v>12</v>
      </c>
    </row>
    <row r="2303" spans="1:10">
      <c r="B2303" s="332"/>
      <c r="C2303" s="395" t="s">
        <v>3126</v>
      </c>
      <c r="D2303" s="396" t="s">
        <v>3127</v>
      </c>
      <c r="E2303" s="619">
        <v>5592</v>
      </c>
      <c r="F2303" s="619">
        <v>5592</v>
      </c>
      <c r="G2303" s="612">
        <v>7723</v>
      </c>
      <c r="H2303" s="612">
        <v>7723</v>
      </c>
      <c r="I2303" s="612">
        <f t="shared" si="291"/>
        <v>13315</v>
      </c>
      <c r="J2303" s="612">
        <f t="shared" si="292"/>
        <v>13315</v>
      </c>
    </row>
    <row r="2304" spans="1:10">
      <c r="B2304" s="332"/>
      <c r="C2304" s="393" t="s">
        <v>4021</v>
      </c>
      <c r="D2304" s="394" t="s">
        <v>4022</v>
      </c>
      <c r="E2304" s="619">
        <v>0</v>
      </c>
      <c r="F2304" s="619">
        <v>0</v>
      </c>
      <c r="G2304" s="612">
        <v>50</v>
      </c>
      <c r="H2304" s="612">
        <v>50</v>
      </c>
      <c r="I2304" s="612">
        <f t="shared" si="291"/>
        <v>50</v>
      </c>
      <c r="J2304" s="612">
        <f t="shared" si="292"/>
        <v>50</v>
      </c>
    </row>
    <row r="2305" spans="2:10">
      <c r="B2305" s="332"/>
      <c r="C2305" s="393" t="s">
        <v>3327</v>
      </c>
      <c r="D2305" s="394" t="s">
        <v>3328</v>
      </c>
      <c r="E2305" s="619">
        <v>136</v>
      </c>
      <c r="F2305" s="619">
        <v>136</v>
      </c>
      <c r="G2305" s="612">
        <v>2522</v>
      </c>
      <c r="H2305" s="612">
        <v>2522</v>
      </c>
      <c r="I2305" s="612">
        <f t="shared" si="291"/>
        <v>2658</v>
      </c>
      <c r="J2305" s="612">
        <f t="shared" si="292"/>
        <v>2658</v>
      </c>
    </row>
    <row r="2306" spans="2:10">
      <c r="B2306" s="332"/>
      <c r="C2306" s="382" t="s">
        <v>3128</v>
      </c>
      <c r="D2306" s="383" t="s">
        <v>3129</v>
      </c>
      <c r="E2306" s="619">
        <v>9</v>
      </c>
      <c r="F2306" s="619">
        <v>9</v>
      </c>
      <c r="G2306" s="612">
        <v>71</v>
      </c>
      <c r="H2306" s="612">
        <v>71</v>
      </c>
      <c r="I2306" s="612">
        <f t="shared" si="291"/>
        <v>80</v>
      </c>
      <c r="J2306" s="612">
        <f t="shared" si="292"/>
        <v>80</v>
      </c>
    </row>
    <row r="2307" spans="2:10">
      <c r="B2307" s="332"/>
      <c r="C2307" s="388" t="s">
        <v>3454</v>
      </c>
      <c r="D2307" s="385" t="s">
        <v>3455</v>
      </c>
      <c r="E2307" s="619">
        <v>0</v>
      </c>
      <c r="F2307" s="619">
        <v>0</v>
      </c>
      <c r="G2307" s="612">
        <v>9</v>
      </c>
      <c r="H2307" s="612">
        <v>9</v>
      </c>
      <c r="I2307" s="612">
        <f t="shared" si="291"/>
        <v>9</v>
      </c>
      <c r="J2307" s="612">
        <f t="shared" si="292"/>
        <v>9</v>
      </c>
    </row>
    <row r="2308" spans="2:10">
      <c r="B2308" s="332"/>
      <c r="C2308" s="393" t="s">
        <v>3138</v>
      </c>
      <c r="D2308" s="394" t="s">
        <v>3139</v>
      </c>
      <c r="E2308" s="619">
        <v>0</v>
      </c>
      <c r="F2308" s="619">
        <v>0</v>
      </c>
      <c r="G2308" s="612">
        <v>2236</v>
      </c>
      <c r="H2308" s="612">
        <v>2236</v>
      </c>
      <c r="I2308" s="612">
        <f t="shared" si="291"/>
        <v>2236</v>
      </c>
      <c r="J2308" s="612">
        <f t="shared" si="292"/>
        <v>2236</v>
      </c>
    </row>
    <row r="2309" spans="2:10">
      <c r="B2309" s="332"/>
      <c r="C2309" s="393" t="s">
        <v>3140</v>
      </c>
      <c r="D2309" s="394" t="s">
        <v>3141</v>
      </c>
      <c r="E2309" s="619">
        <v>0</v>
      </c>
      <c r="F2309" s="619">
        <v>0</v>
      </c>
      <c r="G2309" s="612">
        <v>2236</v>
      </c>
      <c r="H2309" s="612">
        <v>2236</v>
      </c>
      <c r="I2309" s="612">
        <f t="shared" si="291"/>
        <v>2236</v>
      </c>
      <c r="J2309" s="612">
        <f t="shared" si="292"/>
        <v>2236</v>
      </c>
    </row>
    <row r="2310" spans="2:10">
      <c r="B2310" s="332"/>
      <c r="C2310" s="393" t="s">
        <v>3473</v>
      </c>
      <c r="D2310" s="394" t="s">
        <v>3474</v>
      </c>
      <c r="E2310" s="619">
        <v>0</v>
      </c>
      <c r="F2310" s="619">
        <v>0</v>
      </c>
      <c r="G2310" s="612">
        <v>2236</v>
      </c>
      <c r="H2310" s="612">
        <v>2236</v>
      </c>
      <c r="I2310" s="612">
        <f t="shared" si="291"/>
        <v>2236</v>
      </c>
      <c r="J2310" s="612">
        <f t="shared" si="292"/>
        <v>2236</v>
      </c>
    </row>
    <row r="2311" spans="2:10">
      <c r="B2311" s="332"/>
      <c r="C2311" s="393" t="s">
        <v>3143</v>
      </c>
      <c r="D2311" s="394" t="s">
        <v>3144</v>
      </c>
      <c r="E2311" s="619">
        <v>133</v>
      </c>
      <c r="F2311" s="619">
        <v>133</v>
      </c>
      <c r="G2311" s="612">
        <v>2236</v>
      </c>
      <c r="H2311" s="612">
        <v>2236</v>
      </c>
      <c r="I2311" s="612">
        <f t="shared" si="291"/>
        <v>2369</v>
      </c>
      <c r="J2311" s="612">
        <f t="shared" si="292"/>
        <v>2369</v>
      </c>
    </row>
    <row r="2312" spans="2:10">
      <c r="B2312" s="332"/>
      <c r="C2312" s="393" t="s">
        <v>3642</v>
      </c>
      <c r="D2312" s="434" t="s">
        <v>4552</v>
      </c>
      <c r="E2312" s="619">
        <v>5268</v>
      </c>
      <c r="F2312" s="619">
        <v>5268</v>
      </c>
      <c r="G2312" s="612">
        <v>0</v>
      </c>
      <c r="H2312" s="612">
        <v>0</v>
      </c>
      <c r="I2312" s="612">
        <f t="shared" si="291"/>
        <v>5268</v>
      </c>
      <c r="J2312" s="612">
        <f t="shared" si="292"/>
        <v>5268</v>
      </c>
    </row>
    <row r="2313" spans="2:10">
      <c r="B2313" s="332"/>
      <c r="C2313" s="388" t="s">
        <v>3145</v>
      </c>
      <c r="D2313" s="385" t="s">
        <v>6650</v>
      </c>
      <c r="E2313" s="619">
        <v>0</v>
      </c>
      <c r="F2313" s="619">
        <v>0</v>
      </c>
      <c r="G2313" s="612">
        <v>2236</v>
      </c>
      <c r="H2313" s="612">
        <v>2236</v>
      </c>
      <c r="I2313" s="612">
        <f t="shared" si="291"/>
        <v>2236</v>
      </c>
      <c r="J2313" s="612">
        <f t="shared" si="292"/>
        <v>2236</v>
      </c>
    </row>
    <row r="2314" spans="2:10">
      <c r="B2314" s="332"/>
      <c r="C2314" s="382" t="s">
        <v>3631</v>
      </c>
      <c r="D2314" s="383" t="s">
        <v>4264</v>
      </c>
      <c r="E2314" s="619">
        <v>5268</v>
      </c>
      <c r="F2314" s="619">
        <v>5268</v>
      </c>
      <c r="G2314" s="612">
        <v>2237</v>
      </c>
      <c r="H2314" s="612">
        <v>2237</v>
      </c>
      <c r="I2314" s="612">
        <f t="shared" si="291"/>
        <v>7505</v>
      </c>
      <c r="J2314" s="612">
        <f t="shared" si="292"/>
        <v>7505</v>
      </c>
    </row>
    <row r="2315" spans="2:10">
      <c r="B2315" s="332"/>
      <c r="C2315" s="393" t="s">
        <v>3475</v>
      </c>
      <c r="D2315" s="394" t="s">
        <v>3476</v>
      </c>
      <c r="E2315" s="619">
        <v>324</v>
      </c>
      <c r="F2315" s="619">
        <v>324</v>
      </c>
      <c r="G2315" s="612">
        <v>0</v>
      </c>
      <c r="H2315" s="612">
        <v>0</v>
      </c>
      <c r="I2315" s="612">
        <f t="shared" si="291"/>
        <v>324</v>
      </c>
      <c r="J2315" s="612">
        <f t="shared" si="292"/>
        <v>324</v>
      </c>
    </row>
    <row r="2316" spans="2:10">
      <c r="B2316" s="332"/>
      <c r="C2316" s="393" t="s">
        <v>3477</v>
      </c>
      <c r="D2316" s="394" t="s">
        <v>3478</v>
      </c>
      <c r="E2316" s="619">
        <v>0</v>
      </c>
      <c r="F2316" s="619">
        <v>0</v>
      </c>
      <c r="G2316" s="612">
        <v>2236</v>
      </c>
      <c r="H2316" s="612">
        <v>2236</v>
      </c>
      <c r="I2316" s="612">
        <f t="shared" si="291"/>
        <v>2236</v>
      </c>
      <c r="J2316" s="612">
        <f t="shared" si="292"/>
        <v>2236</v>
      </c>
    </row>
    <row r="2317" spans="2:10">
      <c r="B2317" s="332"/>
      <c r="C2317" s="393" t="s">
        <v>3147</v>
      </c>
      <c r="D2317" s="394" t="s">
        <v>3148</v>
      </c>
      <c r="E2317" s="619">
        <v>0</v>
      </c>
      <c r="F2317" s="619">
        <v>0</v>
      </c>
      <c r="G2317" s="612">
        <v>70</v>
      </c>
      <c r="H2317" s="612">
        <v>70</v>
      </c>
      <c r="I2317" s="612">
        <f t="shared" si="291"/>
        <v>70</v>
      </c>
      <c r="J2317" s="612">
        <f t="shared" si="292"/>
        <v>70</v>
      </c>
    </row>
    <row r="2318" spans="2:10">
      <c r="B2318" s="332"/>
      <c r="C2318" s="393" t="s">
        <v>3149</v>
      </c>
      <c r="D2318" s="394" t="s">
        <v>3150</v>
      </c>
      <c r="E2318" s="619">
        <v>1</v>
      </c>
      <c r="F2318" s="619">
        <v>1</v>
      </c>
      <c r="G2318" s="612">
        <v>33</v>
      </c>
      <c r="H2318" s="612">
        <v>33</v>
      </c>
      <c r="I2318" s="612">
        <f t="shared" si="291"/>
        <v>34</v>
      </c>
      <c r="J2318" s="612">
        <f t="shared" si="292"/>
        <v>34</v>
      </c>
    </row>
    <row r="2319" spans="2:10">
      <c r="B2319" s="332"/>
      <c r="C2319" s="393" t="s">
        <v>3219</v>
      </c>
      <c r="D2319" s="394" t="s">
        <v>3220</v>
      </c>
      <c r="E2319" s="619">
        <v>113</v>
      </c>
      <c r="F2319" s="619">
        <v>113</v>
      </c>
      <c r="G2319" s="612">
        <v>7</v>
      </c>
      <c r="H2319" s="612">
        <v>7</v>
      </c>
      <c r="I2319" s="612">
        <f t="shared" si="291"/>
        <v>120</v>
      </c>
      <c r="J2319" s="612">
        <f t="shared" si="292"/>
        <v>120</v>
      </c>
    </row>
    <row r="2320" spans="2:10">
      <c r="B2320" s="332"/>
      <c r="C2320" s="393" t="s">
        <v>3156</v>
      </c>
      <c r="D2320" s="394" t="s">
        <v>3157</v>
      </c>
      <c r="E2320" s="619">
        <v>0</v>
      </c>
      <c r="F2320" s="619">
        <v>0</v>
      </c>
      <c r="G2320" s="612">
        <v>3863</v>
      </c>
      <c r="H2320" s="612">
        <v>3863</v>
      </c>
      <c r="I2320" s="612">
        <f t="shared" si="291"/>
        <v>3863</v>
      </c>
      <c r="J2320" s="612">
        <f t="shared" si="292"/>
        <v>3863</v>
      </c>
    </row>
    <row r="2321" spans="2:10">
      <c r="B2321" s="332"/>
      <c r="C2321" s="393" t="s">
        <v>3158</v>
      </c>
      <c r="D2321" s="394" t="s">
        <v>3159</v>
      </c>
      <c r="E2321" s="619">
        <v>19</v>
      </c>
      <c r="F2321" s="619">
        <v>19</v>
      </c>
      <c r="G2321" s="612">
        <v>881</v>
      </c>
      <c r="H2321" s="612">
        <v>881</v>
      </c>
      <c r="I2321" s="612">
        <f t="shared" si="291"/>
        <v>900</v>
      </c>
      <c r="J2321" s="612">
        <f t="shared" si="292"/>
        <v>900</v>
      </c>
    </row>
    <row r="2322" spans="2:10">
      <c r="B2322" s="332"/>
      <c r="C2322" s="388" t="s">
        <v>3162</v>
      </c>
      <c r="D2322" s="385" t="s">
        <v>3163</v>
      </c>
      <c r="E2322" s="619">
        <v>2</v>
      </c>
      <c r="F2322" s="619">
        <v>2</v>
      </c>
      <c r="G2322" s="612">
        <v>2716</v>
      </c>
      <c r="H2322" s="612">
        <v>2716</v>
      </c>
      <c r="I2322" s="612">
        <f t="shared" si="291"/>
        <v>2718</v>
      </c>
      <c r="J2322" s="612">
        <f t="shared" si="292"/>
        <v>2718</v>
      </c>
    </row>
    <row r="2323" spans="2:10">
      <c r="B2323" s="332"/>
      <c r="C2323" s="393" t="s">
        <v>3164</v>
      </c>
      <c r="D2323" s="394" t="s">
        <v>3165</v>
      </c>
      <c r="E2323" s="619">
        <v>0</v>
      </c>
      <c r="F2323" s="619">
        <v>0</v>
      </c>
      <c r="G2323" s="612">
        <v>5</v>
      </c>
      <c r="H2323" s="612">
        <v>5</v>
      </c>
      <c r="I2323" s="612">
        <f t="shared" si="291"/>
        <v>5</v>
      </c>
      <c r="J2323" s="612">
        <f t="shared" si="292"/>
        <v>5</v>
      </c>
    </row>
    <row r="2324" spans="2:10">
      <c r="B2324" s="332"/>
      <c r="C2324" s="393" t="s">
        <v>3166</v>
      </c>
      <c r="D2324" s="394" t="s">
        <v>3167</v>
      </c>
      <c r="E2324" s="619">
        <v>0</v>
      </c>
      <c r="F2324" s="619">
        <v>0</v>
      </c>
      <c r="G2324" s="612">
        <v>258</v>
      </c>
      <c r="H2324" s="612">
        <v>258</v>
      </c>
      <c r="I2324" s="612">
        <f t="shared" si="291"/>
        <v>258</v>
      </c>
      <c r="J2324" s="612">
        <f t="shared" si="292"/>
        <v>258</v>
      </c>
    </row>
    <row r="2325" spans="2:10">
      <c r="B2325" s="332"/>
      <c r="C2325" s="393" t="s">
        <v>3176</v>
      </c>
      <c r="D2325" s="394" t="s">
        <v>3177</v>
      </c>
      <c r="E2325" s="619">
        <v>0</v>
      </c>
      <c r="F2325" s="619">
        <v>0</v>
      </c>
      <c r="G2325" s="612">
        <v>411</v>
      </c>
      <c r="H2325" s="612">
        <v>411</v>
      </c>
      <c r="I2325" s="612">
        <f t="shared" si="291"/>
        <v>411</v>
      </c>
      <c r="J2325" s="612">
        <f t="shared" si="292"/>
        <v>411</v>
      </c>
    </row>
    <row r="2326" spans="2:10">
      <c r="B2326" s="332"/>
      <c r="C2326" s="393" t="s">
        <v>3178</v>
      </c>
      <c r="D2326" s="394" t="s">
        <v>3179</v>
      </c>
      <c r="E2326" s="619">
        <v>111</v>
      </c>
      <c r="F2326" s="619">
        <v>111</v>
      </c>
      <c r="G2326" s="612">
        <v>657</v>
      </c>
      <c r="H2326" s="612">
        <v>657</v>
      </c>
      <c r="I2326" s="612">
        <f t="shared" si="291"/>
        <v>768</v>
      </c>
      <c r="J2326" s="612">
        <f t="shared" si="292"/>
        <v>768</v>
      </c>
    </row>
    <row r="2327" spans="2:10">
      <c r="B2327" s="332"/>
      <c r="C2327" s="388" t="s">
        <v>3180</v>
      </c>
      <c r="D2327" s="385" t="s">
        <v>3181</v>
      </c>
      <c r="E2327" s="619">
        <v>2</v>
      </c>
      <c r="F2327" s="619">
        <v>2</v>
      </c>
      <c r="G2327" s="612">
        <v>23</v>
      </c>
      <c r="H2327" s="612">
        <v>23</v>
      </c>
      <c r="I2327" s="612">
        <f t="shared" si="291"/>
        <v>25</v>
      </c>
      <c r="J2327" s="612">
        <f t="shared" si="292"/>
        <v>25</v>
      </c>
    </row>
    <row r="2328" spans="2:10">
      <c r="B2328" s="332"/>
      <c r="C2328" s="393" t="s">
        <v>3690</v>
      </c>
      <c r="D2328" s="394" t="s">
        <v>3691</v>
      </c>
      <c r="E2328" s="619">
        <v>1002</v>
      </c>
      <c r="F2328" s="619">
        <v>1002</v>
      </c>
      <c r="G2328" s="612">
        <v>2684</v>
      </c>
      <c r="H2328" s="612">
        <v>2684</v>
      </c>
      <c r="I2328" s="612">
        <f t="shared" si="291"/>
        <v>3686</v>
      </c>
      <c r="J2328" s="612">
        <f t="shared" si="292"/>
        <v>3686</v>
      </c>
    </row>
    <row r="2329" spans="2:10">
      <c r="B2329" s="332"/>
      <c r="C2329" s="388" t="s">
        <v>3692</v>
      </c>
      <c r="D2329" s="385" t="s">
        <v>3693</v>
      </c>
      <c r="E2329" s="619">
        <v>1002</v>
      </c>
      <c r="F2329" s="619">
        <v>1002</v>
      </c>
      <c r="G2329" s="612">
        <v>2676</v>
      </c>
      <c r="H2329" s="612">
        <v>2676</v>
      </c>
      <c r="I2329" s="612">
        <f t="shared" si="291"/>
        <v>3678</v>
      </c>
      <c r="J2329" s="612">
        <f t="shared" si="292"/>
        <v>3678</v>
      </c>
    </row>
    <row r="2330" spans="2:10">
      <c r="B2330" s="332"/>
      <c r="C2330" s="382" t="s">
        <v>3184</v>
      </c>
      <c r="D2330" s="383" t="s">
        <v>3185</v>
      </c>
      <c r="E2330" s="619">
        <v>10</v>
      </c>
      <c r="F2330" s="619">
        <v>10</v>
      </c>
      <c r="G2330" s="612">
        <v>154</v>
      </c>
      <c r="H2330" s="612">
        <v>154</v>
      </c>
      <c r="I2330" s="612">
        <f t="shared" si="291"/>
        <v>164</v>
      </c>
      <c r="J2330" s="612">
        <f t="shared" si="292"/>
        <v>164</v>
      </c>
    </row>
    <row r="2331" spans="2:10">
      <c r="B2331" s="332"/>
      <c r="C2331" s="388" t="s">
        <v>3700</v>
      </c>
      <c r="D2331" s="385" t="s">
        <v>3701</v>
      </c>
      <c r="E2331" s="619">
        <v>1002</v>
      </c>
      <c r="F2331" s="619">
        <v>1002</v>
      </c>
      <c r="G2331" s="612">
        <v>2676</v>
      </c>
      <c r="H2331" s="612">
        <v>2676</v>
      </c>
      <c r="I2331" s="612">
        <f t="shared" ref="I2331:I2376" si="295">SUM(E2331,G2331)</f>
        <v>3678</v>
      </c>
      <c r="J2331" s="612">
        <f t="shared" ref="J2331:J2376" si="296">SUM(F2331,H2331)</f>
        <v>3678</v>
      </c>
    </row>
    <row r="2332" spans="2:10">
      <c r="B2332" s="332"/>
      <c r="C2332" s="388" t="s">
        <v>3702</v>
      </c>
      <c r="D2332" s="385" t="s">
        <v>3703</v>
      </c>
      <c r="E2332" s="619">
        <v>1002</v>
      </c>
      <c r="F2332" s="619">
        <v>1002</v>
      </c>
      <c r="G2332" s="612">
        <v>2676</v>
      </c>
      <c r="H2332" s="612">
        <v>2676</v>
      </c>
      <c r="I2332" s="612">
        <f t="shared" si="295"/>
        <v>3678</v>
      </c>
      <c r="J2332" s="612">
        <f t="shared" si="296"/>
        <v>3678</v>
      </c>
    </row>
    <row r="2333" spans="2:10">
      <c r="B2333" s="332"/>
      <c r="C2333" s="388" t="s">
        <v>3704</v>
      </c>
      <c r="D2333" s="385" t="s">
        <v>3705</v>
      </c>
      <c r="E2333" s="619">
        <v>1002</v>
      </c>
      <c r="F2333" s="619">
        <v>1002</v>
      </c>
      <c r="G2333" s="612">
        <v>2676</v>
      </c>
      <c r="H2333" s="612">
        <v>2676</v>
      </c>
      <c r="I2333" s="612">
        <f t="shared" si="295"/>
        <v>3678</v>
      </c>
      <c r="J2333" s="612">
        <f t="shared" si="296"/>
        <v>3678</v>
      </c>
    </row>
    <row r="2334" spans="2:10">
      <c r="B2334" s="332"/>
      <c r="C2334" s="388" t="s">
        <v>4535</v>
      </c>
      <c r="D2334" s="385" t="s">
        <v>4536</v>
      </c>
      <c r="E2334" s="619">
        <v>1002</v>
      </c>
      <c r="F2334" s="619">
        <v>1002</v>
      </c>
      <c r="G2334" s="612">
        <v>2676</v>
      </c>
      <c r="H2334" s="612">
        <v>2676</v>
      </c>
      <c r="I2334" s="612">
        <f t="shared" si="295"/>
        <v>3678</v>
      </c>
      <c r="J2334" s="612">
        <f t="shared" si="296"/>
        <v>3678</v>
      </c>
    </row>
    <row r="2335" spans="2:10">
      <c r="B2335" s="332"/>
      <c r="C2335" s="388" t="s">
        <v>4537</v>
      </c>
      <c r="D2335" s="385" t="s">
        <v>4538</v>
      </c>
      <c r="E2335" s="619">
        <v>1002</v>
      </c>
      <c r="F2335" s="619">
        <v>1002</v>
      </c>
      <c r="G2335" s="612">
        <v>2676</v>
      </c>
      <c r="H2335" s="612">
        <v>2676</v>
      </c>
      <c r="I2335" s="612">
        <f t="shared" si="295"/>
        <v>3678</v>
      </c>
      <c r="J2335" s="612">
        <f t="shared" si="296"/>
        <v>3678</v>
      </c>
    </row>
    <row r="2336" spans="2:10">
      <c r="B2336" s="332"/>
      <c r="C2336" s="388" t="s">
        <v>4539</v>
      </c>
      <c r="D2336" s="385" t="s">
        <v>4540</v>
      </c>
      <c r="E2336" s="619">
        <v>1002</v>
      </c>
      <c r="F2336" s="619">
        <v>1002</v>
      </c>
      <c r="G2336" s="612">
        <v>2676</v>
      </c>
      <c r="H2336" s="612">
        <v>2676</v>
      </c>
      <c r="I2336" s="612">
        <f t="shared" si="295"/>
        <v>3678</v>
      </c>
      <c r="J2336" s="612">
        <f t="shared" si="296"/>
        <v>3678</v>
      </c>
    </row>
    <row r="2337" spans="1:10">
      <c r="B2337" s="332"/>
      <c r="C2337" s="393" t="s">
        <v>3190</v>
      </c>
      <c r="D2337" s="394" t="s">
        <v>3191</v>
      </c>
      <c r="E2337" s="619">
        <v>4</v>
      </c>
      <c r="F2337" s="619">
        <v>4</v>
      </c>
      <c r="G2337" s="612">
        <v>2127</v>
      </c>
      <c r="H2337" s="612">
        <v>2127</v>
      </c>
      <c r="I2337" s="612">
        <f t="shared" si="295"/>
        <v>2131</v>
      </c>
      <c r="J2337" s="612">
        <f t="shared" si="296"/>
        <v>2131</v>
      </c>
    </row>
    <row r="2338" spans="1:10">
      <c r="B2338" s="332"/>
      <c r="C2338" s="412" t="s">
        <v>3708</v>
      </c>
      <c r="D2338" s="394" t="s">
        <v>3709</v>
      </c>
      <c r="E2338" s="619">
        <v>374</v>
      </c>
      <c r="F2338" s="619">
        <v>374</v>
      </c>
      <c r="G2338" s="612">
        <v>0</v>
      </c>
      <c r="H2338" s="612">
        <v>0</v>
      </c>
      <c r="I2338" s="612">
        <f t="shared" si="295"/>
        <v>374</v>
      </c>
      <c r="J2338" s="612">
        <f t="shared" si="296"/>
        <v>374</v>
      </c>
    </row>
    <row r="2339" spans="1:10">
      <c r="B2339" s="332"/>
      <c r="C2339" s="412" t="s">
        <v>4337</v>
      </c>
      <c r="D2339" s="394" t="s">
        <v>4338</v>
      </c>
      <c r="E2339" s="619">
        <v>4</v>
      </c>
      <c r="F2339" s="619">
        <v>4</v>
      </c>
      <c r="G2339" s="612">
        <v>278</v>
      </c>
      <c r="H2339" s="612">
        <v>278</v>
      </c>
      <c r="I2339" s="612">
        <f t="shared" si="295"/>
        <v>282</v>
      </c>
      <c r="J2339" s="612">
        <f t="shared" si="296"/>
        <v>282</v>
      </c>
    </row>
    <row r="2340" spans="1:10" ht="13.8">
      <c r="C2340" s="333"/>
      <c r="D2340" s="99"/>
      <c r="E2340" s="619"/>
      <c r="F2340" s="619"/>
      <c r="G2340" s="612"/>
      <c r="H2340" s="612"/>
      <c r="I2340" s="612"/>
      <c r="J2340" s="612"/>
    </row>
    <row r="2341" spans="1:10" ht="13.8">
      <c r="A2341" s="392" t="s">
        <v>4541</v>
      </c>
      <c r="C2341" s="333"/>
      <c r="D2341" s="99"/>
      <c r="E2341" s="619"/>
      <c r="F2341" s="619"/>
      <c r="G2341" s="612"/>
      <c r="H2341" s="612"/>
      <c r="I2341" s="612"/>
      <c r="J2341" s="612"/>
    </row>
    <row r="2342" spans="1:10">
      <c r="B2342" s="332"/>
      <c r="C2342" s="436">
        <v>310002</v>
      </c>
      <c r="D2342" s="385" t="s">
        <v>4542</v>
      </c>
      <c r="E2342" s="619">
        <v>4784</v>
      </c>
      <c r="F2342" s="619">
        <v>4784</v>
      </c>
      <c r="G2342" s="612">
        <v>282</v>
      </c>
      <c r="H2342" s="612">
        <v>282</v>
      </c>
      <c r="I2342" s="612">
        <f t="shared" si="295"/>
        <v>5066</v>
      </c>
      <c r="J2342" s="612">
        <f t="shared" si="296"/>
        <v>5066</v>
      </c>
    </row>
    <row r="2343" spans="1:10">
      <c r="B2343" s="332"/>
      <c r="C2343" s="436">
        <v>310003</v>
      </c>
      <c r="D2343" s="385" t="s">
        <v>4543</v>
      </c>
      <c r="E2343" s="619">
        <v>4784</v>
      </c>
      <c r="F2343" s="619">
        <v>4784</v>
      </c>
      <c r="G2343" s="612">
        <v>279</v>
      </c>
      <c r="H2343" s="612">
        <v>279</v>
      </c>
      <c r="I2343" s="612">
        <f t="shared" si="295"/>
        <v>5063</v>
      </c>
      <c r="J2343" s="612">
        <f t="shared" si="296"/>
        <v>5063</v>
      </c>
    </row>
    <row r="2344" spans="1:10">
      <c r="B2344" s="332"/>
      <c r="C2344" s="436">
        <v>310015</v>
      </c>
      <c r="D2344" s="385" t="s">
        <v>4544</v>
      </c>
      <c r="E2344" s="619">
        <v>4784</v>
      </c>
      <c r="F2344" s="619">
        <v>4784</v>
      </c>
      <c r="G2344" s="612">
        <v>281</v>
      </c>
      <c r="H2344" s="612">
        <v>281</v>
      </c>
      <c r="I2344" s="612">
        <f t="shared" si="295"/>
        <v>5065</v>
      </c>
      <c r="J2344" s="612">
        <f t="shared" si="296"/>
        <v>5065</v>
      </c>
    </row>
    <row r="2345" spans="1:10">
      <c r="B2345" s="332"/>
      <c r="C2345" s="436">
        <v>310016</v>
      </c>
      <c r="D2345" s="385" t="s">
        <v>4545</v>
      </c>
      <c r="E2345" s="619">
        <v>4784</v>
      </c>
      <c r="F2345" s="619">
        <v>4784</v>
      </c>
      <c r="G2345" s="612">
        <v>276</v>
      </c>
      <c r="H2345" s="612">
        <v>276</v>
      </c>
      <c r="I2345" s="612">
        <f t="shared" si="295"/>
        <v>5060</v>
      </c>
      <c r="J2345" s="612">
        <f t="shared" si="296"/>
        <v>5060</v>
      </c>
    </row>
    <row r="2346" spans="1:10">
      <c r="B2346" s="332"/>
      <c r="C2346" s="436" t="s">
        <v>4546</v>
      </c>
      <c r="D2346" s="383" t="s">
        <v>4547</v>
      </c>
      <c r="E2346" s="619">
        <v>0</v>
      </c>
      <c r="F2346" s="619">
        <v>0</v>
      </c>
      <c r="G2346" s="612">
        <v>1516</v>
      </c>
      <c r="H2346" s="612">
        <v>1516</v>
      </c>
      <c r="I2346" s="612">
        <f t="shared" si="295"/>
        <v>1516</v>
      </c>
      <c r="J2346" s="612">
        <f t="shared" si="296"/>
        <v>1516</v>
      </c>
    </row>
    <row r="2347" spans="1:10">
      <c r="B2347" s="332"/>
      <c r="C2347" s="436" t="s">
        <v>4548</v>
      </c>
      <c r="D2347" s="394" t="s">
        <v>4549</v>
      </c>
      <c r="E2347" s="619">
        <v>0</v>
      </c>
      <c r="F2347" s="619">
        <v>0</v>
      </c>
      <c r="G2347" s="612">
        <v>2254</v>
      </c>
      <c r="H2347" s="612">
        <v>2254</v>
      </c>
      <c r="I2347" s="612">
        <f t="shared" si="295"/>
        <v>2254</v>
      </c>
      <c r="J2347" s="612">
        <f t="shared" si="296"/>
        <v>2254</v>
      </c>
    </row>
    <row r="2348" spans="1:10">
      <c r="B2348" s="332"/>
      <c r="C2348" s="436" t="s">
        <v>3347</v>
      </c>
      <c r="D2348" s="419" t="s">
        <v>3348</v>
      </c>
      <c r="E2348" s="619">
        <v>0</v>
      </c>
      <c r="F2348" s="619">
        <v>0</v>
      </c>
      <c r="G2348" s="612">
        <v>296</v>
      </c>
      <c r="H2348" s="612">
        <v>296</v>
      </c>
      <c r="I2348" s="612">
        <f t="shared" si="295"/>
        <v>296</v>
      </c>
      <c r="J2348" s="612">
        <f t="shared" si="296"/>
        <v>296</v>
      </c>
    </row>
    <row r="2349" spans="1:10">
      <c r="B2349" s="332"/>
      <c r="C2349" s="436" t="s">
        <v>3353</v>
      </c>
      <c r="D2349" s="385" t="s">
        <v>3354</v>
      </c>
      <c r="E2349" s="619">
        <v>0</v>
      </c>
      <c r="F2349" s="619">
        <v>0</v>
      </c>
      <c r="G2349" s="612">
        <v>11</v>
      </c>
      <c r="H2349" s="612">
        <v>11</v>
      </c>
      <c r="I2349" s="612">
        <f t="shared" si="295"/>
        <v>11</v>
      </c>
      <c r="J2349" s="612">
        <f t="shared" si="296"/>
        <v>11</v>
      </c>
    </row>
    <row r="2350" spans="1:10">
      <c r="B2350" s="332"/>
      <c r="C2350" s="436" t="s">
        <v>3094</v>
      </c>
      <c r="D2350" s="394" t="s">
        <v>3095</v>
      </c>
      <c r="E2350" s="619">
        <v>0</v>
      </c>
      <c r="F2350" s="619">
        <v>0</v>
      </c>
      <c r="G2350" s="612">
        <v>235</v>
      </c>
      <c r="H2350" s="612">
        <v>235</v>
      </c>
      <c r="I2350" s="612">
        <f t="shared" si="295"/>
        <v>235</v>
      </c>
      <c r="J2350" s="612">
        <f t="shared" si="296"/>
        <v>235</v>
      </c>
    </row>
    <row r="2351" spans="1:10">
      <c r="B2351" s="332"/>
      <c r="C2351" s="436" t="s">
        <v>3099</v>
      </c>
      <c r="D2351" s="385" t="s">
        <v>3100</v>
      </c>
      <c r="E2351" s="619">
        <v>0</v>
      </c>
      <c r="F2351" s="619">
        <v>0</v>
      </c>
      <c r="G2351" s="612">
        <v>14</v>
      </c>
      <c r="H2351" s="612">
        <v>14</v>
      </c>
      <c r="I2351" s="612">
        <f t="shared" si="295"/>
        <v>14</v>
      </c>
      <c r="J2351" s="612">
        <f t="shared" si="296"/>
        <v>14</v>
      </c>
    </row>
    <row r="2352" spans="1:10">
      <c r="B2352" s="332"/>
      <c r="C2352" s="436" t="s">
        <v>4550</v>
      </c>
      <c r="D2352" s="385" t="s">
        <v>4551</v>
      </c>
      <c r="E2352" s="619">
        <v>0</v>
      </c>
      <c r="F2352" s="619">
        <v>0</v>
      </c>
      <c r="G2352" s="612">
        <v>2476</v>
      </c>
      <c r="H2352" s="612">
        <v>2476</v>
      </c>
      <c r="I2352" s="612">
        <f t="shared" si="295"/>
        <v>2476</v>
      </c>
      <c r="J2352" s="612">
        <f t="shared" si="296"/>
        <v>2476</v>
      </c>
    </row>
    <row r="2353" spans="2:10">
      <c r="B2353" s="332"/>
      <c r="C2353" s="436" t="s">
        <v>4238</v>
      </c>
      <c r="D2353" s="435" t="s">
        <v>4239</v>
      </c>
      <c r="E2353" s="619">
        <v>0</v>
      </c>
      <c r="F2353" s="619">
        <v>0</v>
      </c>
      <c r="G2353" s="612">
        <v>603</v>
      </c>
      <c r="H2353" s="612">
        <v>603</v>
      </c>
      <c r="I2353" s="612">
        <f t="shared" si="295"/>
        <v>603</v>
      </c>
      <c r="J2353" s="612">
        <f t="shared" si="296"/>
        <v>603</v>
      </c>
    </row>
    <row r="2354" spans="2:10">
      <c r="B2354" s="332"/>
      <c r="C2354" s="436" t="s">
        <v>3214</v>
      </c>
      <c r="D2354" s="385" t="s">
        <v>3215</v>
      </c>
      <c r="E2354" s="619">
        <v>4784</v>
      </c>
      <c r="F2354" s="619">
        <v>4784</v>
      </c>
      <c r="G2354" s="612">
        <v>467</v>
      </c>
      <c r="H2354" s="612">
        <v>467</v>
      </c>
      <c r="I2354" s="612">
        <f t="shared" si="295"/>
        <v>5251</v>
      </c>
      <c r="J2354" s="612">
        <f t="shared" si="296"/>
        <v>5251</v>
      </c>
    </row>
    <row r="2355" spans="2:10">
      <c r="B2355" s="332"/>
      <c r="C2355" s="436" t="s">
        <v>3142</v>
      </c>
      <c r="D2355" s="385" t="s">
        <v>3688</v>
      </c>
      <c r="E2355" s="619">
        <v>0</v>
      </c>
      <c r="F2355" s="619">
        <v>0</v>
      </c>
      <c r="G2355" s="612">
        <v>704</v>
      </c>
      <c r="H2355" s="612">
        <v>704</v>
      </c>
      <c r="I2355" s="612">
        <f t="shared" si="295"/>
        <v>704</v>
      </c>
      <c r="J2355" s="612">
        <f t="shared" si="296"/>
        <v>704</v>
      </c>
    </row>
    <row r="2356" spans="2:10">
      <c r="B2356" s="332"/>
      <c r="C2356" s="436" t="s">
        <v>3642</v>
      </c>
      <c r="D2356" s="385" t="s">
        <v>4552</v>
      </c>
      <c r="E2356" s="619">
        <v>4784</v>
      </c>
      <c r="F2356" s="619">
        <v>4784</v>
      </c>
      <c r="G2356" s="612">
        <v>336</v>
      </c>
      <c r="H2356" s="612">
        <v>336</v>
      </c>
      <c r="I2356" s="612">
        <f t="shared" si="295"/>
        <v>5120</v>
      </c>
      <c r="J2356" s="612">
        <f t="shared" si="296"/>
        <v>5120</v>
      </c>
    </row>
    <row r="2357" spans="2:10">
      <c r="B2357" s="332"/>
      <c r="C2357" s="436" t="s">
        <v>4553</v>
      </c>
      <c r="D2357" s="385" t="s">
        <v>4554</v>
      </c>
      <c r="E2357" s="619">
        <v>0</v>
      </c>
      <c r="F2357" s="619">
        <v>0</v>
      </c>
      <c r="G2357" s="612">
        <v>83</v>
      </c>
      <c r="H2357" s="612">
        <v>83</v>
      </c>
      <c r="I2357" s="612">
        <f t="shared" si="295"/>
        <v>83</v>
      </c>
      <c r="J2357" s="612">
        <f t="shared" si="296"/>
        <v>83</v>
      </c>
    </row>
    <row r="2358" spans="2:10">
      <c r="B2358" s="332"/>
      <c r="C2358" s="436" t="s">
        <v>4555</v>
      </c>
      <c r="D2358" s="385" t="s">
        <v>4556</v>
      </c>
      <c r="E2358" s="619">
        <v>0</v>
      </c>
      <c r="F2358" s="619">
        <v>0</v>
      </c>
      <c r="G2358" s="612">
        <v>2</v>
      </c>
      <c r="H2358" s="612">
        <v>2</v>
      </c>
      <c r="I2358" s="612">
        <f t="shared" si="295"/>
        <v>2</v>
      </c>
      <c r="J2358" s="612">
        <f t="shared" si="296"/>
        <v>2</v>
      </c>
    </row>
    <row r="2359" spans="2:10">
      <c r="B2359" s="332"/>
      <c r="C2359" s="436" t="s">
        <v>3629</v>
      </c>
      <c r="D2359" s="385" t="s">
        <v>3630</v>
      </c>
      <c r="E2359" s="619">
        <v>0</v>
      </c>
      <c r="F2359" s="619">
        <v>0</v>
      </c>
      <c r="G2359" s="612">
        <v>837</v>
      </c>
      <c r="H2359" s="612">
        <v>837</v>
      </c>
      <c r="I2359" s="612">
        <f t="shared" si="295"/>
        <v>837</v>
      </c>
      <c r="J2359" s="612">
        <f t="shared" si="296"/>
        <v>837</v>
      </c>
    </row>
    <row r="2360" spans="2:10">
      <c r="B2360" s="332"/>
      <c r="C2360" s="436" t="s">
        <v>3145</v>
      </c>
      <c r="D2360" s="385" t="s">
        <v>6650</v>
      </c>
      <c r="E2360" s="619">
        <v>0</v>
      </c>
      <c r="F2360" s="619">
        <v>0</v>
      </c>
      <c r="G2360" s="612">
        <v>344</v>
      </c>
      <c r="H2360" s="612">
        <v>344</v>
      </c>
      <c r="I2360" s="612">
        <f t="shared" si="295"/>
        <v>344</v>
      </c>
      <c r="J2360" s="612">
        <f t="shared" si="296"/>
        <v>344</v>
      </c>
    </row>
    <row r="2361" spans="2:10">
      <c r="B2361" s="332"/>
      <c r="C2361" s="436" t="s">
        <v>4557</v>
      </c>
      <c r="D2361" s="409" t="s">
        <v>4558</v>
      </c>
      <c r="E2361" s="619">
        <v>0</v>
      </c>
      <c r="F2361" s="619">
        <v>0</v>
      </c>
      <c r="G2361" s="612">
        <v>50</v>
      </c>
      <c r="H2361" s="612">
        <v>50</v>
      </c>
      <c r="I2361" s="612">
        <f t="shared" si="295"/>
        <v>50</v>
      </c>
      <c r="J2361" s="612">
        <f t="shared" si="296"/>
        <v>50</v>
      </c>
    </row>
    <row r="2362" spans="2:10">
      <c r="B2362" s="332"/>
      <c r="C2362" s="436" t="s">
        <v>3475</v>
      </c>
      <c r="D2362" s="385" t="s">
        <v>3476</v>
      </c>
      <c r="E2362" s="619">
        <v>0</v>
      </c>
      <c r="F2362" s="619">
        <v>0</v>
      </c>
      <c r="G2362" s="612">
        <v>96</v>
      </c>
      <c r="H2362" s="612">
        <v>96</v>
      </c>
      <c r="I2362" s="612">
        <f t="shared" si="295"/>
        <v>96</v>
      </c>
      <c r="J2362" s="612">
        <f t="shared" si="296"/>
        <v>96</v>
      </c>
    </row>
    <row r="2363" spans="2:10">
      <c r="B2363" s="332"/>
      <c r="C2363" s="436" t="s">
        <v>4265</v>
      </c>
      <c r="D2363" s="385" t="s">
        <v>4266</v>
      </c>
      <c r="E2363" s="619">
        <v>0</v>
      </c>
      <c r="F2363" s="619">
        <v>0</v>
      </c>
      <c r="G2363" s="612">
        <v>1295</v>
      </c>
      <c r="H2363" s="612">
        <v>1295</v>
      </c>
      <c r="I2363" s="612">
        <f t="shared" si="295"/>
        <v>1295</v>
      </c>
      <c r="J2363" s="612">
        <f t="shared" si="296"/>
        <v>1295</v>
      </c>
    </row>
    <row r="2364" spans="2:10">
      <c r="B2364" s="332"/>
      <c r="C2364" s="436" t="s">
        <v>4293</v>
      </c>
      <c r="D2364" s="409" t="s">
        <v>4294</v>
      </c>
      <c r="E2364" s="619">
        <v>0</v>
      </c>
      <c r="F2364" s="619">
        <v>0</v>
      </c>
      <c r="G2364" s="612">
        <v>8</v>
      </c>
      <c r="H2364" s="612">
        <v>8</v>
      </c>
      <c r="I2364" s="612">
        <f t="shared" si="295"/>
        <v>8</v>
      </c>
      <c r="J2364" s="612">
        <f t="shared" si="296"/>
        <v>8</v>
      </c>
    </row>
    <row r="2365" spans="2:10">
      <c r="B2365" s="332"/>
      <c r="C2365" s="436" t="s">
        <v>4297</v>
      </c>
      <c r="D2365" s="385" t="s">
        <v>4298</v>
      </c>
      <c r="E2365" s="619">
        <v>0</v>
      </c>
      <c r="F2365" s="619">
        <v>0</v>
      </c>
      <c r="G2365" s="612">
        <v>290</v>
      </c>
      <c r="H2365" s="612">
        <v>290</v>
      </c>
      <c r="I2365" s="612">
        <f t="shared" si="295"/>
        <v>290</v>
      </c>
      <c r="J2365" s="612">
        <f t="shared" si="296"/>
        <v>290</v>
      </c>
    </row>
    <row r="2366" spans="2:10">
      <c r="B2366" s="332"/>
      <c r="C2366" s="436" t="s">
        <v>4559</v>
      </c>
      <c r="D2366" s="385" t="s">
        <v>4560</v>
      </c>
      <c r="E2366" s="619">
        <v>0</v>
      </c>
      <c r="F2366" s="619">
        <v>0</v>
      </c>
      <c r="G2366" s="612">
        <v>106</v>
      </c>
      <c r="H2366" s="612">
        <v>106</v>
      </c>
      <c r="I2366" s="612">
        <f t="shared" si="295"/>
        <v>106</v>
      </c>
      <c r="J2366" s="612">
        <f t="shared" si="296"/>
        <v>106</v>
      </c>
    </row>
    <row r="2367" spans="2:10">
      <c r="B2367" s="332"/>
      <c r="C2367" s="436" t="s">
        <v>4561</v>
      </c>
      <c r="D2367" s="385" t="s">
        <v>4562</v>
      </c>
      <c r="E2367" s="619">
        <v>0</v>
      </c>
      <c r="F2367" s="619">
        <v>0</v>
      </c>
      <c r="G2367" s="612">
        <v>1685</v>
      </c>
      <c r="H2367" s="612">
        <v>1685</v>
      </c>
      <c r="I2367" s="612">
        <f t="shared" si="295"/>
        <v>1685</v>
      </c>
      <c r="J2367" s="612">
        <f t="shared" si="296"/>
        <v>1685</v>
      </c>
    </row>
    <row r="2368" spans="2:10">
      <c r="B2368" s="332"/>
      <c r="C2368" s="436" t="s">
        <v>4301</v>
      </c>
      <c r="D2368" s="385" t="s">
        <v>4302</v>
      </c>
      <c r="E2368" s="619">
        <v>0</v>
      </c>
      <c r="F2368" s="619">
        <v>0</v>
      </c>
      <c r="G2368" s="612">
        <v>2033</v>
      </c>
      <c r="H2368" s="612">
        <v>2033</v>
      </c>
      <c r="I2368" s="612">
        <f t="shared" si="295"/>
        <v>2033</v>
      </c>
      <c r="J2368" s="612">
        <f t="shared" si="296"/>
        <v>2033</v>
      </c>
    </row>
    <row r="2369" spans="1:10">
      <c r="B2369" s="332"/>
      <c r="C2369" s="436" t="s">
        <v>3151</v>
      </c>
      <c r="D2369" s="394" t="s">
        <v>3221</v>
      </c>
      <c r="E2369" s="619">
        <v>3</v>
      </c>
      <c r="F2369" s="619">
        <v>3</v>
      </c>
      <c r="G2369" s="612">
        <v>307</v>
      </c>
      <c r="H2369" s="612">
        <v>307</v>
      </c>
      <c r="I2369" s="612">
        <f t="shared" si="295"/>
        <v>310</v>
      </c>
      <c r="J2369" s="612">
        <f t="shared" si="296"/>
        <v>310</v>
      </c>
    </row>
    <row r="2370" spans="1:10">
      <c r="B2370" s="332"/>
      <c r="C2370" s="436" t="s">
        <v>3162</v>
      </c>
      <c r="D2370" s="394" t="s">
        <v>3163</v>
      </c>
      <c r="E2370" s="619">
        <v>0</v>
      </c>
      <c r="F2370" s="619">
        <v>0</v>
      </c>
      <c r="G2370" s="612">
        <v>12</v>
      </c>
      <c r="H2370" s="612">
        <v>12</v>
      </c>
      <c r="I2370" s="612">
        <f t="shared" si="295"/>
        <v>12</v>
      </c>
      <c r="J2370" s="612">
        <f t="shared" si="296"/>
        <v>12</v>
      </c>
    </row>
    <row r="2371" spans="1:10">
      <c r="B2371" s="332"/>
      <c r="C2371" s="436" t="s">
        <v>3164</v>
      </c>
      <c r="D2371" s="385" t="s">
        <v>3165</v>
      </c>
      <c r="E2371" s="619">
        <v>0</v>
      </c>
      <c r="F2371" s="619">
        <v>0</v>
      </c>
      <c r="G2371" s="612">
        <v>89</v>
      </c>
      <c r="H2371" s="612">
        <v>89</v>
      </c>
      <c r="I2371" s="612">
        <f t="shared" si="295"/>
        <v>89</v>
      </c>
      <c r="J2371" s="612">
        <f t="shared" si="296"/>
        <v>89</v>
      </c>
    </row>
    <row r="2372" spans="1:10">
      <c r="B2372" s="332"/>
      <c r="C2372" s="436" t="s">
        <v>3166</v>
      </c>
      <c r="D2372" s="394" t="s">
        <v>3167</v>
      </c>
      <c r="E2372" s="619">
        <v>0</v>
      </c>
      <c r="F2372" s="619">
        <v>0</v>
      </c>
      <c r="G2372" s="612">
        <v>243</v>
      </c>
      <c r="H2372" s="612">
        <v>243</v>
      </c>
      <c r="I2372" s="612">
        <f t="shared" si="295"/>
        <v>243</v>
      </c>
      <c r="J2372" s="612">
        <f t="shared" si="296"/>
        <v>243</v>
      </c>
    </row>
    <row r="2373" spans="1:10">
      <c r="B2373" s="332"/>
      <c r="C2373" s="436" t="s">
        <v>3168</v>
      </c>
      <c r="D2373" s="385" t="s">
        <v>3169</v>
      </c>
      <c r="E2373" s="619">
        <v>0</v>
      </c>
      <c r="F2373" s="619">
        <v>0</v>
      </c>
      <c r="G2373" s="612">
        <v>45</v>
      </c>
      <c r="H2373" s="612">
        <v>45</v>
      </c>
      <c r="I2373" s="612">
        <f t="shared" si="295"/>
        <v>45</v>
      </c>
      <c r="J2373" s="612">
        <f t="shared" si="296"/>
        <v>45</v>
      </c>
    </row>
    <row r="2374" spans="1:10">
      <c r="B2374" s="332"/>
      <c r="C2374" s="436" t="s">
        <v>3170</v>
      </c>
      <c r="D2374" s="394" t="s">
        <v>3171</v>
      </c>
      <c r="E2374" s="619">
        <v>0</v>
      </c>
      <c r="F2374" s="619">
        <v>0</v>
      </c>
      <c r="G2374" s="612">
        <v>12</v>
      </c>
      <c r="H2374" s="612">
        <v>12</v>
      </c>
      <c r="I2374" s="612">
        <f t="shared" si="295"/>
        <v>12</v>
      </c>
      <c r="J2374" s="612">
        <f t="shared" si="296"/>
        <v>12</v>
      </c>
    </row>
    <row r="2375" spans="1:10">
      <c r="B2375" s="332"/>
      <c r="C2375" s="436" t="s">
        <v>3178</v>
      </c>
      <c r="D2375" s="394" t="s">
        <v>3179</v>
      </c>
      <c r="E2375" s="619">
        <v>1</v>
      </c>
      <c r="F2375" s="619">
        <v>1</v>
      </c>
      <c r="G2375" s="612">
        <v>5811</v>
      </c>
      <c r="H2375" s="612">
        <v>5811</v>
      </c>
      <c r="I2375" s="612">
        <f t="shared" si="295"/>
        <v>5812</v>
      </c>
      <c r="J2375" s="612">
        <f t="shared" si="296"/>
        <v>5812</v>
      </c>
    </row>
    <row r="2376" spans="1:10">
      <c r="B2376" s="332"/>
      <c r="C2376" s="436" t="s">
        <v>3228</v>
      </c>
      <c r="D2376" s="385" t="s">
        <v>3229</v>
      </c>
      <c r="E2376" s="619">
        <v>0</v>
      </c>
      <c r="F2376" s="619">
        <v>0</v>
      </c>
      <c r="G2376" s="612">
        <v>84</v>
      </c>
      <c r="H2376" s="612">
        <v>84</v>
      </c>
      <c r="I2376" s="612">
        <f t="shared" si="295"/>
        <v>84</v>
      </c>
      <c r="J2376" s="612">
        <f t="shared" si="296"/>
        <v>84</v>
      </c>
    </row>
    <row r="2377" spans="1:10">
      <c r="B2377" s="332"/>
      <c r="C2377" s="814" t="s">
        <v>3156</v>
      </c>
      <c r="D2377" s="99" t="s">
        <v>3157</v>
      </c>
      <c r="E2377" s="619">
        <v>0</v>
      </c>
      <c r="F2377" s="619">
        <v>0</v>
      </c>
      <c r="G2377" s="612">
        <v>1</v>
      </c>
      <c r="H2377" s="612">
        <v>1</v>
      </c>
      <c r="I2377" s="612">
        <f t="shared" ref="I2377:I2378" si="297">SUM(E2377,G2377)</f>
        <v>1</v>
      </c>
      <c r="J2377" s="612">
        <f t="shared" ref="J2377:J2378" si="298">SUM(F2377,H2377)</f>
        <v>1</v>
      </c>
    </row>
    <row r="2378" spans="1:10">
      <c r="B2378" s="332"/>
      <c r="C2378" s="388" t="s">
        <v>4262</v>
      </c>
      <c r="D2378" s="385" t="s">
        <v>4263</v>
      </c>
      <c r="E2378" s="619">
        <v>0</v>
      </c>
      <c r="F2378" s="619">
        <v>0</v>
      </c>
      <c r="G2378" s="612">
        <v>2</v>
      </c>
      <c r="H2378" s="612">
        <v>2</v>
      </c>
      <c r="I2378" s="612">
        <f t="shared" si="297"/>
        <v>2</v>
      </c>
      <c r="J2378" s="612">
        <f t="shared" si="298"/>
        <v>2</v>
      </c>
    </row>
    <row r="2379" spans="1:10" ht="13.8">
      <c r="C2379" s="333"/>
      <c r="D2379" s="99"/>
      <c r="E2379" s="619"/>
      <c r="F2379" s="619"/>
      <c r="G2379" s="612"/>
      <c r="H2379" s="612"/>
      <c r="I2379" s="612"/>
      <c r="J2379" s="612"/>
    </row>
    <row r="2380" spans="1:10">
      <c r="A2380" s="392" t="s">
        <v>1896</v>
      </c>
      <c r="C2380" s="334"/>
      <c r="D2380" s="99"/>
      <c r="E2380" s="619"/>
      <c r="F2380" s="619"/>
      <c r="G2380" s="612"/>
      <c r="H2380" s="612"/>
      <c r="I2380" s="612"/>
      <c r="J2380" s="612"/>
    </row>
    <row r="2381" spans="1:10">
      <c r="B2381" s="332"/>
      <c r="C2381" s="388" t="s">
        <v>3085</v>
      </c>
      <c r="D2381" s="385" t="s">
        <v>3086</v>
      </c>
      <c r="E2381" s="619">
        <v>16608</v>
      </c>
      <c r="F2381" s="619">
        <v>16608</v>
      </c>
      <c r="G2381" s="612">
        <v>0</v>
      </c>
      <c r="H2381" s="612">
        <v>0</v>
      </c>
      <c r="I2381" s="612">
        <f t="shared" ref="I2381:I2429" si="299">SUM(E2381,G2381)</f>
        <v>16608</v>
      </c>
      <c r="J2381" s="612">
        <f t="shared" ref="J2381:J2429" si="300">SUM(F2381,H2381)</f>
        <v>16608</v>
      </c>
    </row>
    <row r="2382" spans="1:10">
      <c r="B2382" s="332"/>
      <c r="C2382" s="393" t="s">
        <v>3087</v>
      </c>
      <c r="D2382" s="394" t="s">
        <v>4563</v>
      </c>
      <c r="E2382" s="619">
        <v>744</v>
      </c>
      <c r="F2382" s="619">
        <v>744</v>
      </c>
      <c r="G2382" s="612">
        <v>0</v>
      </c>
      <c r="H2382" s="612">
        <v>0</v>
      </c>
      <c r="I2382" s="612">
        <f t="shared" si="299"/>
        <v>744</v>
      </c>
      <c r="J2382" s="612">
        <f t="shared" si="300"/>
        <v>744</v>
      </c>
    </row>
    <row r="2383" spans="1:10">
      <c r="B2383" s="332"/>
      <c r="C2383" s="393" t="s">
        <v>3363</v>
      </c>
      <c r="D2383" s="394" t="s">
        <v>3364</v>
      </c>
      <c r="E2383" s="619">
        <v>10</v>
      </c>
      <c r="F2383" s="619">
        <v>10</v>
      </c>
      <c r="G2383" s="612">
        <v>0</v>
      </c>
      <c r="H2383" s="612">
        <v>0</v>
      </c>
      <c r="I2383" s="612">
        <f t="shared" si="299"/>
        <v>10</v>
      </c>
      <c r="J2383" s="612">
        <f t="shared" si="300"/>
        <v>10</v>
      </c>
    </row>
    <row r="2384" spans="1:10">
      <c r="B2384" s="332"/>
      <c r="C2384" s="393" t="s">
        <v>3094</v>
      </c>
      <c r="D2384" s="394" t="s">
        <v>3095</v>
      </c>
      <c r="E2384" s="619">
        <v>19711</v>
      </c>
      <c r="F2384" s="619">
        <v>19711</v>
      </c>
      <c r="G2384" s="612">
        <v>0</v>
      </c>
      <c r="H2384" s="612">
        <v>0</v>
      </c>
      <c r="I2384" s="612">
        <f t="shared" si="299"/>
        <v>19711</v>
      </c>
      <c r="J2384" s="612">
        <f t="shared" si="300"/>
        <v>19711</v>
      </c>
    </row>
    <row r="2385" spans="2:10">
      <c r="B2385" s="332"/>
      <c r="C2385" s="393" t="s">
        <v>3096</v>
      </c>
      <c r="D2385" s="394" t="s">
        <v>3097</v>
      </c>
      <c r="E2385" s="619">
        <v>895</v>
      </c>
      <c r="F2385" s="619">
        <v>895</v>
      </c>
      <c r="G2385" s="612">
        <v>0</v>
      </c>
      <c r="H2385" s="612">
        <v>0</v>
      </c>
      <c r="I2385" s="612">
        <f t="shared" si="299"/>
        <v>895</v>
      </c>
      <c r="J2385" s="612">
        <f t="shared" si="300"/>
        <v>895</v>
      </c>
    </row>
    <row r="2386" spans="2:10">
      <c r="B2386" s="332"/>
      <c r="C2386" s="393" t="s">
        <v>3194</v>
      </c>
      <c r="D2386" s="394" t="s">
        <v>3668</v>
      </c>
      <c r="E2386" s="619">
        <v>45</v>
      </c>
      <c r="F2386" s="619">
        <v>45</v>
      </c>
      <c r="G2386" s="612">
        <v>0</v>
      </c>
      <c r="H2386" s="612">
        <v>0</v>
      </c>
      <c r="I2386" s="612">
        <f t="shared" si="299"/>
        <v>45</v>
      </c>
      <c r="J2386" s="612">
        <f t="shared" si="300"/>
        <v>45</v>
      </c>
    </row>
    <row r="2387" spans="2:10">
      <c r="B2387" s="332"/>
      <c r="C2387" s="393" t="s">
        <v>4564</v>
      </c>
      <c r="D2387" s="394" t="s">
        <v>4565</v>
      </c>
      <c r="E2387" s="619">
        <v>24</v>
      </c>
      <c r="F2387" s="619">
        <v>24</v>
      </c>
      <c r="G2387" s="612">
        <v>0</v>
      </c>
      <c r="H2387" s="612">
        <v>0</v>
      </c>
      <c r="I2387" s="612">
        <f t="shared" si="299"/>
        <v>24</v>
      </c>
      <c r="J2387" s="612">
        <f t="shared" si="300"/>
        <v>24</v>
      </c>
    </row>
    <row r="2388" spans="2:10">
      <c r="B2388" s="332"/>
      <c r="C2388" s="393" t="s">
        <v>3767</v>
      </c>
      <c r="D2388" s="394" t="s">
        <v>3768</v>
      </c>
      <c r="E2388" s="619">
        <v>757</v>
      </c>
      <c r="F2388" s="619">
        <v>757</v>
      </c>
      <c r="G2388" s="612">
        <v>0</v>
      </c>
      <c r="H2388" s="612">
        <v>0</v>
      </c>
      <c r="I2388" s="612">
        <f t="shared" si="299"/>
        <v>757</v>
      </c>
      <c r="J2388" s="612">
        <f t="shared" si="300"/>
        <v>757</v>
      </c>
    </row>
    <row r="2389" spans="2:10">
      <c r="B2389" s="332"/>
      <c r="C2389" s="393" t="s">
        <v>3769</v>
      </c>
      <c r="D2389" s="394" t="s">
        <v>3770</v>
      </c>
      <c r="E2389" s="619">
        <v>91</v>
      </c>
      <c r="F2389" s="619">
        <v>91</v>
      </c>
      <c r="G2389" s="612">
        <v>0</v>
      </c>
      <c r="H2389" s="612">
        <v>0</v>
      </c>
      <c r="I2389" s="612">
        <f t="shared" si="299"/>
        <v>91</v>
      </c>
      <c r="J2389" s="612">
        <f t="shared" si="300"/>
        <v>91</v>
      </c>
    </row>
    <row r="2390" spans="2:10">
      <c r="B2390" s="332"/>
      <c r="C2390" s="393" t="s">
        <v>3099</v>
      </c>
      <c r="D2390" s="394" t="s">
        <v>3100</v>
      </c>
      <c r="E2390" s="619">
        <v>4024</v>
      </c>
      <c r="F2390" s="619">
        <v>4024</v>
      </c>
      <c r="G2390" s="612">
        <v>0</v>
      </c>
      <c r="H2390" s="612">
        <v>0</v>
      </c>
      <c r="I2390" s="612">
        <f t="shared" si="299"/>
        <v>4024</v>
      </c>
      <c r="J2390" s="612">
        <f t="shared" si="300"/>
        <v>4024</v>
      </c>
    </row>
    <row r="2391" spans="2:10">
      <c r="B2391" s="332"/>
      <c r="C2391" s="393" t="s">
        <v>3738</v>
      </c>
      <c r="D2391" s="394" t="s">
        <v>3739</v>
      </c>
      <c r="E2391" s="619">
        <v>97</v>
      </c>
      <c r="F2391" s="619">
        <v>97</v>
      </c>
      <c r="G2391" s="612">
        <v>0</v>
      </c>
      <c r="H2391" s="612">
        <v>0</v>
      </c>
      <c r="I2391" s="612">
        <f t="shared" si="299"/>
        <v>97</v>
      </c>
      <c r="J2391" s="612">
        <f t="shared" si="300"/>
        <v>97</v>
      </c>
    </row>
    <row r="2392" spans="2:10">
      <c r="B2392" s="332"/>
      <c r="C2392" s="393" t="s">
        <v>3773</v>
      </c>
      <c r="D2392" s="394" t="s">
        <v>3774</v>
      </c>
      <c r="E2392" s="619">
        <v>3</v>
      </c>
      <c r="F2392" s="619">
        <v>3</v>
      </c>
      <c r="G2392" s="612">
        <v>0</v>
      </c>
      <c r="H2392" s="612">
        <v>0</v>
      </c>
      <c r="I2392" s="612">
        <f t="shared" si="299"/>
        <v>3</v>
      </c>
      <c r="J2392" s="612">
        <f t="shared" si="300"/>
        <v>3</v>
      </c>
    </row>
    <row r="2393" spans="2:10">
      <c r="B2393" s="332"/>
      <c r="C2393" s="393" t="s">
        <v>1916</v>
      </c>
      <c r="D2393" s="394" t="s">
        <v>1917</v>
      </c>
      <c r="E2393" s="619">
        <v>5</v>
      </c>
      <c r="F2393" s="619">
        <v>5</v>
      </c>
      <c r="G2393" s="612">
        <v>0</v>
      </c>
      <c r="H2393" s="612">
        <v>0</v>
      </c>
      <c r="I2393" s="612">
        <f t="shared" si="299"/>
        <v>5</v>
      </c>
      <c r="J2393" s="612">
        <f t="shared" si="300"/>
        <v>5</v>
      </c>
    </row>
    <row r="2394" spans="2:10">
      <c r="B2394" s="332"/>
      <c r="C2394" s="388" t="s">
        <v>2449</v>
      </c>
      <c r="D2394" s="385" t="s">
        <v>2450</v>
      </c>
      <c r="E2394" s="619">
        <v>1</v>
      </c>
      <c r="F2394" s="619">
        <v>1</v>
      </c>
      <c r="G2394" s="612">
        <v>0</v>
      </c>
      <c r="H2394" s="612">
        <v>0</v>
      </c>
      <c r="I2394" s="612">
        <f t="shared" si="299"/>
        <v>1</v>
      </c>
      <c r="J2394" s="612">
        <f t="shared" si="300"/>
        <v>1</v>
      </c>
    </row>
    <row r="2395" spans="2:10">
      <c r="B2395" s="332"/>
      <c r="C2395" s="393" t="s">
        <v>3779</v>
      </c>
      <c r="D2395" s="394" t="s">
        <v>3780</v>
      </c>
      <c r="E2395" s="619">
        <v>13</v>
      </c>
      <c r="F2395" s="619">
        <v>13</v>
      </c>
      <c r="G2395" s="612">
        <v>0</v>
      </c>
      <c r="H2395" s="612">
        <v>0</v>
      </c>
      <c r="I2395" s="612">
        <f t="shared" si="299"/>
        <v>13</v>
      </c>
      <c r="J2395" s="612">
        <f t="shared" si="300"/>
        <v>13</v>
      </c>
    </row>
    <row r="2396" spans="2:10">
      <c r="B2396" s="332"/>
      <c r="C2396" s="388" t="s">
        <v>1930</v>
      </c>
      <c r="D2396" s="385" t="s">
        <v>1931</v>
      </c>
      <c r="E2396" s="619">
        <v>1</v>
      </c>
      <c r="F2396" s="619">
        <v>1</v>
      </c>
      <c r="G2396" s="612">
        <v>0</v>
      </c>
      <c r="H2396" s="612">
        <v>0</v>
      </c>
      <c r="I2396" s="612">
        <f t="shared" si="299"/>
        <v>1</v>
      </c>
      <c r="J2396" s="612">
        <f t="shared" si="300"/>
        <v>1</v>
      </c>
    </row>
    <row r="2397" spans="2:10">
      <c r="B2397" s="332"/>
      <c r="C2397" s="393" t="s">
        <v>3781</v>
      </c>
      <c r="D2397" s="394" t="s">
        <v>3782</v>
      </c>
      <c r="E2397" s="619">
        <v>96</v>
      </c>
      <c r="F2397" s="619">
        <v>96</v>
      </c>
      <c r="G2397" s="612">
        <v>0</v>
      </c>
      <c r="H2397" s="612">
        <v>0</v>
      </c>
      <c r="I2397" s="612">
        <f t="shared" si="299"/>
        <v>96</v>
      </c>
      <c r="J2397" s="612">
        <f t="shared" si="300"/>
        <v>96</v>
      </c>
    </row>
    <row r="2398" spans="2:10">
      <c r="B2398" s="332"/>
      <c r="C2398" s="393" t="s">
        <v>2547</v>
      </c>
      <c r="D2398" s="394" t="s">
        <v>2980</v>
      </c>
      <c r="E2398" s="619">
        <v>106</v>
      </c>
      <c r="F2398" s="619">
        <v>106</v>
      </c>
      <c r="G2398" s="612">
        <v>0</v>
      </c>
      <c r="H2398" s="612">
        <v>0</v>
      </c>
      <c r="I2398" s="612">
        <f t="shared" si="299"/>
        <v>106</v>
      </c>
      <c r="J2398" s="612">
        <f t="shared" si="300"/>
        <v>106</v>
      </c>
    </row>
    <row r="2399" spans="2:10">
      <c r="B2399" s="332"/>
      <c r="C2399" s="393" t="s">
        <v>2548</v>
      </c>
      <c r="D2399" s="394" t="s">
        <v>2549</v>
      </c>
      <c r="E2399" s="619">
        <v>218</v>
      </c>
      <c r="F2399" s="619">
        <v>218</v>
      </c>
      <c r="G2399" s="612">
        <v>0</v>
      </c>
      <c r="H2399" s="612">
        <v>0</v>
      </c>
      <c r="I2399" s="612">
        <f t="shared" si="299"/>
        <v>218</v>
      </c>
      <c r="J2399" s="612">
        <f t="shared" si="300"/>
        <v>218</v>
      </c>
    </row>
    <row r="2400" spans="2:10">
      <c r="B2400" s="332"/>
      <c r="C2400" s="388" t="s">
        <v>2550</v>
      </c>
      <c r="D2400" s="385" t="s">
        <v>2551</v>
      </c>
      <c r="E2400" s="619">
        <v>15</v>
      </c>
      <c r="F2400" s="619">
        <v>15</v>
      </c>
      <c r="G2400" s="612">
        <v>0</v>
      </c>
      <c r="H2400" s="612">
        <v>0</v>
      </c>
      <c r="I2400" s="612">
        <f t="shared" si="299"/>
        <v>15</v>
      </c>
      <c r="J2400" s="612">
        <f t="shared" si="300"/>
        <v>15</v>
      </c>
    </row>
    <row r="2401" spans="2:10">
      <c r="B2401" s="332"/>
      <c r="C2401" s="393" t="s">
        <v>3783</v>
      </c>
      <c r="D2401" s="394" t="s">
        <v>3784</v>
      </c>
      <c r="E2401" s="619">
        <v>100</v>
      </c>
      <c r="F2401" s="619">
        <v>100</v>
      </c>
      <c r="G2401" s="612">
        <v>0</v>
      </c>
      <c r="H2401" s="612">
        <v>0</v>
      </c>
      <c r="I2401" s="612">
        <f t="shared" si="299"/>
        <v>100</v>
      </c>
      <c r="J2401" s="612">
        <f t="shared" si="300"/>
        <v>100</v>
      </c>
    </row>
    <row r="2402" spans="2:10">
      <c r="B2402" s="332"/>
      <c r="C2402" s="393" t="s">
        <v>2959</v>
      </c>
      <c r="D2402" s="394" t="s">
        <v>2960</v>
      </c>
      <c r="E2402" s="619">
        <v>3</v>
      </c>
      <c r="F2402" s="619">
        <v>3</v>
      </c>
      <c r="G2402" s="612">
        <v>0</v>
      </c>
      <c r="H2402" s="612">
        <v>0</v>
      </c>
      <c r="I2402" s="612">
        <f t="shared" si="299"/>
        <v>3</v>
      </c>
      <c r="J2402" s="612">
        <f t="shared" si="300"/>
        <v>3</v>
      </c>
    </row>
    <row r="2403" spans="2:10">
      <c r="B2403" s="332"/>
      <c r="C2403" s="393" t="s">
        <v>3206</v>
      </c>
      <c r="D2403" s="394" t="s">
        <v>3207</v>
      </c>
      <c r="E2403" s="619">
        <v>1688</v>
      </c>
      <c r="F2403" s="619">
        <v>1688</v>
      </c>
      <c r="G2403" s="612">
        <v>0</v>
      </c>
      <c r="H2403" s="612">
        <v>0</v>
      </c>
      <c r="I2403" s="612">
        <f t="shared" si="299"/>
        <v>1688</v>
      </c>
      <c r="J2403" s="612">
        <f t="shared" si="300"/>
        <v>1688</v>
      </c>
    </row>
    <row r="2404" spans="2:10">
      <c r="B2404" s="332"/>
      <c r="C2404" s="393" t="s">
        <v>3799</v>
      </c>
      <c r="D2404" s="394" t="s">
        <v>3800</v>
      </c>
      <c r="E2404" s="619">
        <v>2</v>
      </c>
      <c r="F2404" s="619">
        <v>2</v>
      </c>
      <c r="G2404" s="612">
        <v>0</v>
      </c>
      <c r="H2404" s="612">
        <v>0</v>
      </c>
      <c r="I2404" s="612">
        <f t="shared" si="299"/>
        <v>2</v>
      </c>
      <c r="J2404" s="612">
        <f t="shared" si="300"/>
        <v>2</v>
      </c>
    </row>
    <row r="2405" spans="2:10">
      <c r="B2405" s="332"/>
      <c r="C2405" s="393" t="s">
        <v>3101</v>
      </c>
      <c r="D2405" s="394" t="s">
        <v>3102</v>
      </c>
      <c r="E2405" s="619">
        <v>555</v>
      </c>
      <c r="F2405" s="619">
        <v>555</v>
      </c>
      <c r="G2405" s="612">
        <v>0</v>
      </c>
      <c r="H2405" s="612">
        <v>0</v>
      </c>
      <c r="I2405" s="612">
        <f t="shared" si="299"/>
        <v>555</v>
      </c>
      <c r="J2405" s="612">
        <f t="shared" si="300"/>
        <v>555</v>
      </c>
    </row>
    <row r="2406" spans="2:10">
      <c r="B2406" s="332"/>
      <c r="C2406" s="393" t="s">
        <v>3103</v>
      </c>
      <c r="D2406" s="394" t="s">
        <v>3383</v>
      </c>
      <c r="E2406" s="619">
        <v>251</v>
      </c>
      <c r="F2406" s="619">
        <v>251</v>
      </c>
      <c r="G2406" s="612">
        <v>0</v>
      </c>
      <c r="H2406" s="612">
        <v>0</v>
      </c>
      <c r="I2406" s="612">
        <f t="shared" si="299"/>
        <v>251</v>
      </c>
      <c r="J2406" s="612">
        <f t="shared" si="300"/>
        <v>251</v>
      </c>
    </row>
    <row r="2407" spans="2:10">
      <c r="B2407" s="332"/>
      <c r="C2407" s="393" t="s">
        <v>3966</v>
      </c>
      <c r="D2407" s="394" t="s">
        <v>3967</v>
      </c>
      <c r="E2407" s="619">
        <v>114</v>
      </c>
      <c r="F2407" s="619">
        <v>114</v>
      </c>
      <c r="G2407" s="612">
        <v>0</v>
      </c>
      <c r="H2407" s="612">
        <v>0</v>
      </c>
      <c r="I2407" s="612">
        <f t="shared" si="299"/>
        <v>114</v>
      </c>
      <c r="J2407" s="612">
        <f t="shared" si="300"/>
        <v>114</v>
      </c>
    </row>
    <row r="2408" spans="2:10">
      <c r="B2408" s="332"/>
      <c r="C2408" s="388" t="s">
        <v>4566</v>
      </c>
      <c r="D2408" s="385" t="s">
        <v>4567</v>
      </c>
      <c r="E2408" s="619">
        <v>2</v>
      </c>
      <c r="F2408" s="619">
        <v>2</v>
      </c>
      <c r="G2408" s="612">
        <v>0</v>
      </c>
      <c r="H2408" s="612">
        <v>0</v>
      </c>
      <c r="I2408" s="612">
        <f t="shared" si="299"/>
        <v>2</v>
      </c>
      <c r="J2408" s="612">
        <f t="shared" si="300"/>
        <v>2</v>
      </c>
    </row>
    <row r="2409" spans="2:10">
      <c r="B2409" s="332"/>
      <c r="C2409" s="388" t="s">
        <v>2321</v>
      </c>
      <c r="D2409" s="385" t="s">
        <v>2322</v>
      </c>
      <c r="E2409" s="619">
        <v>4</v>
      </c>
      <c r="F2409" s="619">
        <v>4</v>
      </c>
      <c r="G2409" s="612">
        <v>0</v>
      </c>
      <c r="H2409" s="612">
        <v>0</v>
      </c>
      <c r="I2409" s="612">
        <f t="shared" si="299"/>
        <v>4</v>
      </c>
      <c r="J2409" s="612">
        <f t="shared" si="300"/>
        <v>4</v>
      </c>
    </row>
    <row r="2410" spans="2:10">
      <c r="B2410" s="332"/>
      <c r="C2410" s="388" t="s">
        <v>3807</v>
      </c>
      <c r="D2410" s="385" t="s">
        <v>3808</v>
      </c>
      <c r="E2410" s="619">
        <v>3</v>
      </c>
      <c r="F2410" s="619">
        <v>3</v>
      </c>
      <c r="G2410" s="612">
        <v>0</v>
      </c>
      <c r="H2410" s="612">
        <v>0</v>
      </c>
      <c r="I2410" s="612">
        <f t="shared" si="299"/>
        <v>3</v>
      </c>
      <c r="J2410" s="612">
        <f t="shared" si="300"/>
        <v>3</v>
      </c>
    </row>
    <row r="2411" spans="2:10">
      <c r="B2411" s="332"/>
      <c r="C2411" s="393" t="s">
        <v>2337</v>
      </c>
      <c r="D2411" s="394" t="s">
        <v>2338</v>
      </c>
      <c r="E2411" s="619">
        <v>1</v>
      </c>
      <c r="F2411" s="619">
        <v>1</v>
      </c>
      <c r="G2411" s="612">
        <v>0</v>
      </c>
      <c r="H2411" s="612">
        <v>0</v>
      </c>
      <c r="I2411" s="612">
        <f t="shared" si="299"/>
        <v>1</v>
      </c>
      <c r="J2411" s="612">
        <f t="shared" si="300"/>
        <v>1</v>
      </c>
    </row>
    <row r="2412" spans="2:10">
      <c r="B2412" s="332"/>
      <c r="C2412" s="393" t="s">
        <v>3863</v>
      </c>
      <c r="D2412" s="394" t="s">
        <v>3864</v>
      </c>
      <c r="E2412" s="619">
        <v>5</v>
      </c>
      <c r="F2412" s="619">
        <v>5</v>
      </c>
      <c r="G2412" s="612">
        <v>0</v>
      </c>
      <c r="H2412" s="612">
        <v>0</v>
      </c>
      <c r="I2412" s="612">
        <f t="shared" si="299"/>
        <v>5</v>
      </c>
      <c r="J2412" s="612">
        <f t="shared" si="300"/>
        <v>5</v>
      </c>
    </row>
    <row r="2413" spans="2:10">
      <c r="B2413" s="332"/>
      <c r="C2413" s="393" t="s">
        <v>3865</v>
      </c>
      <c r="D2413" s="394" t="s">
        <v>3866</v>
      </c>
      <c r="E2413" s="619">
        <v>23</v>
      </c>
      <c r="F2413" s="619">
        <v>23</v>
      </c>
      <c r="G2413" s="612">
        <v>0</v>
      </c>
      <c r="H2413" s="612">
        <v>0</v>
      </c>
      <c r="I2413" s="612">
        <f t="shared" si="299"/>
        <v>23</v>
      </c>
      <c r="J2413" s="612">
        <f t="shared" si="300"/>
        <v>23</v>
      </c>
    </row>
    <row r="2414" spans="2:10">
      <c r="B2414" s="332"/>
      <c r="C2414" s="393" t="s">
        <v>3964</v>
      </c>
      <c r="D2414" s="394" t="s">
        <v>3965</v>
      </c>
      <c r="E2414" s="619">
        <v>5</v>
      </c>
      <c r="F2414" s="619">
        <v>5</v>
      </c>
      <c r="G2414" s="612">
        <v>0</v>
      </c>
      <c r="H2414" s="612">
        <v>0</v>
      </c>
      <c r="I2414" s="612">
        <f t="shared" si="299"/>
        <v>5</v>
      </c>
      <c r="J2414" s="612">
        <f t="shared" si="300"/>
        <v>5</v>
      </c>
    </row>
    <row r="2415" spans="2:10">
      <c r="B2415" s="332"/>
      <c r="C2415" s="388" t="s">
        <v>4568</v>
      </c>
      <c r="D2415" s="385" t="s">
        <v>4569</v>
      </c>
      <c r="E2415" s="619">
        <v>1</v>
      </c>
      <c r="F2415" s="619">
        <v>1</v>
      </c>
      <c r="G2415" s="612">
        <v>0</v>
      </c>
      <c r="H2415" s="612">
        <v>0</v>
      </c>
      <c r="I2415" s="612">
        <f t="shared" si="299"/>
        <v>1</v>
      </c>
      <c r="J2415" s="612">
        <f t="shared" si="300"/>
        <v>1</v>
      </c>
    </row>
    <row r="2416" spans="2:10">
      <c r="B2416" s="332"/>
      <c r="C2416" s="393" t="s">
        <v>3867</v>
      </c>
      <c r="D2416" s="394" t="s">
        <v>3868</v>
      </c>
      <c r="E2416" s="619">
        <v>38</v>
      </c>
      <c r="F2416" s="619">
        <v>38</v>
      </c>
      <c r="G2416" s="612">
        <v>0</v>
      </c>
      <c r="H2416" s="612">
        <v>0</v>
      </c>
      <c r="I2416" s="612">
        <f t="shared" si="299"/>
        <v>38</v>
      </c>
      <c r="J2416" s="612">
        <f t="shared" si="300"/>
        <v>38</v>
      </c>
    </row>
    <row r="2417" spans="2:10">
      <c r="B2417" s="332"/>
      <c r="C2417" s="393" t="s">
        <v>3869</v>
      </c>
      <c r="D2417" s="394" t="s">
        <v>3870</v>
      </c>
      <c r="E2417" s="619">
        <v>5</v>
      </c>
      <c r="F2417" s="619">
        <v>5</v>
      </c>
      <c r="G2417" s="612">
        <v>0</v>
      </c>
      <c r="H2417" s="612">
        <v>0</v>
      </c>
      <c r="I2417" s="612">
        <f t="shared" si="299"/>
        <v>5</v>
      </c>
      <c r="J2417" s="612">
        <f t="shared" si="300"/>
        <v>5</v>
      </c>
    </row>
    <row r="2418" spans="2:10">
      <c r="B2418" s="332"/>
      <c r="C2418" s="393" t="s">
        <v>4570</v>
      </c>
      <c r="D2418" s="394" t="s">
        <v>4571</v>
      </c>
      <c r="E2418" s="619">
        <v>1</v>
      </c>
      <c r="F2418" s="619">
        <v>1</v>
      </c>
      <c r="G2418" s="612">
        <v>0</v>
      </c>
      <c r="H2418" s="612">
        <v>0</v>
      </c>
      <c r="I2418" s="612">
        <f t="shared" si="299"/>
        <v>1</v>
      </c>
      <c r="J2418" s="612">
        <f t="shared" si="300"/>
        <v>1</v>
      </c>
    </row>
    <row r="2419" spans="2:10">
      <c r="B2419" s="332"/>
      <c r="C2419" s="393" t="s">
        <v>4572</v>
      </c>
      <c r="D2419" s="394" t="s">
        <v>4573</v>
      </c>
      <c r="E2419" s="619">
        <v>1</v>
      </c>
      <c r="F2419" s="619">
        <v>1</v>
      </c>
      <c r="G2419" s="612">
        <v>0</v>
      </c>
      <c r="H2419" s="612">
        <v>0</v>
      </c>
      <c r="I2419" s="612">
        <f t="shared" si="299"/>
        <v>1</v>
      </c>
      <c r="J2419" s="612">
        <f t="shared" si="300"/>
        <v>1</v>
      </c>
    </row>
    <row r="2420" spans="2:10">
      <c r="B2420" s="332"/>
      <c r="C2420" s="393" t="s">
        <v>3871</v>
      </c>
      <c r="D2420" s="394" t="s">
        <v>3872</v>
      </c>
      <c r="E2420" s="619">
        <v>1</v>
      </c>
      <c r="F2420" s="619">
        <v>1</v>
      </c>
      <c r="G2420" s="612">
        <v>0</v>
      </c>
      <c r="H2420" s="612">
        <v>0</v>
      </c>
      <c r="I2420" s="612">
        <f t="shared" si="299"/>
        <v>1</v>
      </c>
      <c r="J2420" s="612">
        <f t="shared" si="300"/>
        <v>1</v>
      </c>
    </row>
    <row r="2421" spans="2:10">
      <c r="B2421" s="332"/>
      <c r="C2421" s="388" t="s">
        <v>4574</v>
      </c>
      <c r="D2421" s="385" t="s">
        <v>4575</v>
      </c>
      <c r="E2421" s="619">
        <v>1</v>
      </c>
      <c r="F2421" s="619">
        <v>1</v>
      </c>
      <c r="G2421" s="612">
        <v>0</v>
      </c>
      <c r="H2421" s="612">
        <v>0</v>
      </c>
      <c r="I2421" s="612">
        <f t="shared" si="299"/>
        <v>1</v>
      </c>
      <c r="J2421" s="612">
        <f t="shared" si="300"/>
        <v>1</v>
      </c>
    </row>
    <row r="2422" spans="2:10">
      <c r="B2422" s="332"/>
      <c r="C2422" s="388" t="s">
        <v>4576</v>
      </c>
      <c r="D2422" s="385" t="s">
        <v>4577</v>
      </c>
      <c r="E2422" s="619">
        <v>1</v>
      </c>
      <c r="F2422" s="619">
        <v>1</v>
      </c>
      <c r="G2422" s="612">
        <v>0</v>
      </c>
      <c r="H2422" s="612">
        <v>0</v>
      </c>
      <c r="I2422" s="612">
        <f t="shared" si="299"/>
        <v>1</v>
      </c>
      <c r="J2422" s="612">
        <f t="shared" si="300"/>
        <v>1</v>
      </c>
    </row>
    <row r="2423" spans="2:10">
      <c r="B2423" s="332"/>
      <c r="C2423" s="393" t="s">
        <v>3873</v>
      </c>
      <c r="D2423" s="394" t="s">
        <v>3874</v>
      </c>
      <c r="E2423" s="619">
        <v>26</v>
      </c>
      <c r="F2423" s="619">
        <v>26</v>
      </c>
      <c r="G2423" s="612">
        <v>0</v>
      </c>
      <c r="H2423" s="612">
        <v>0</v>
      </c>
      <c r="I2423" s="612">
        <f t="shared" si="299"/>
        <v>26</v>
      </c>
      <c r="J2423" s="612">
        <f t="shared" si="300"/>
        <v>26</v>
      </c>
    </row>
    <row r="2424" spans="2:10">
      <c r="B2424" s="332"/>
      <c r="C2424" s="393" t="s">
        <v>4578</v>
      </c>
      <c r="D2424" s="394" t="s">
        <v>4579</v>
      </c>
      <c r="E2424" s="619">
        <v>1</v>
      </c>
      <c r="F2424" s="619">
        <v>1</v>
      </c>
      <c r="G2424" s="612">
        <v>0</v>
      </c>
      <c r="H2424" s="612">
        <v>0</v>
      </c>
      <c r="I2424" s="612">
        <f t="shared" si="299"/>
        <v>1</v>
      </c>
      <c r="J2424" s="612">
        <f t="shared" si="300"/>
        <v>1</v>
      </c>
    </row>
    <row r="2425" spans="2:10">
      <c r="B2425" s="332"/>
      <c r="C2425" s="393" t="s">
        <v>4580</v>
      </c>
      <c r="D2425" s="394" t="s">
        <v>4581</v>
      </c>
      <c r="E2425" s="619">
        <v>7</v>
      </c>
      <c r="F2425" s="619">
        <v>7</v>
      </c>
      <c r="G2425" s="612">
        <v>0</v>
      </c>
      <c r="H2425" s="612">
        <v>0</v>
      </c>
      <c r="I2425" s="612">
        <f t="shared" si="299"/>
        <v>7</v>
      </c>
      <c r="J2425" s="612">
        <f t="shared" si="300"/>
        <v>7</v>
      </c>
    </row>
    <row r="2426" spans="2:10">
      <c r="B2426" s="332"/>
      <c r="C2426" s="393" t="s">
        <v>4582</v>
      </c>
      <c r="D2426" s="394" t="s">
        <v>4583</v>
      </c>
      <c r="E2426" s="619">
        <v>1</v>
      </c>
      <c r="F2426" s="619">
        <v>1</v>
      </c>
      <c r="G2426" s="612">
        <v>0</v>
      </c>
      <c r="H2426" s="612">
        <v>0</v>
      </c>
      <c r="I2426" s="612">
        <f t="shared" si="299"/>
        <v>1</v>
      </c>
      <c r="J2426" s="612">
        <f t="shared" si="300"/>
        <v>1</v>
      </c>
    </row>
    <row r="2427" spans="2:10">
      <c r="B2427" s="332"/>
      <c r="C2427" s="393" t="s">
        <v>3875</v>
      </c>
      <c r="D2427" s="394" t="s">
        <v>3876</v>
      </c>
      <c r="E2427" s="619">
        <v>136</v>
      </c>
      <c r="F2427" s="619">
        <v>136</v>
      </c>
      <c r="G2427" s="612">
        <v>0</v>
      </c>
      <c r="H2427" s="612">
        <v>0</v>
      </c>
      <c r="I2427" s="612">
        <f t="shared" si="299"/>
        <v>136</v>
      </c>
      <c r="J2427" s="612">
        <f t="shared" si="300"/>
        <v>136</v>
      </c>
    </row>
    <row r="2428" spans="2:10">
      <c r="B2428" s="332"/>
      <c r="C2428" s="393" t="s">
        <v>4584</v>
      </c>
      <c r="D2428" s="394" t="s">
        <v>4585</v>
      </c>
      <c r="E2428" s="619">
        <v>10</v>
      </c>
      <c r="F2428" s="619">
        <v>10</v>
      </c>
      <c r="G2428" s="612">
        <v>0</v>
      </c>
      <c r="H2428" s="612">
        <v>0</v>
      </c>
      <c r="I2428" s="612">
        <f t="shared" si="299"/>
        <v>10</v>
      </c>
      <c r="J2428" s="612">
        <f t="shared" si="300"/>
        <v>10</v>
      </c>
    </row>
    <row r="2429" spans="2:10">
      <c r="B2429" s="332"/>
      <c r="C2429" s="393" t="s">
        <v>3877</v>
      </c>
      <c r="D2429" s="394" t="s">
        <v>3878</v>
      </c>
      <c r="E2429" s="619">
        <v>110</v>
      </c>
      <c r="F2429" s="619">
        <v>110</v>
      </c>
      <c r="G2429" s="612">
        <v>0</v>
      </c>
      <c r="H2429" s="612">
        <v>0</v>
      </c>
      <c r="I2429" s="612">
        <f t="shared" si="299"/>
        <v>110</v>
      </c>
      <c r="J2429" s="612">
        <f t="shared" si="300"/>
        <v>110</v>
      </c>
    </row>
    <row r="2430" spans="2:10">
      <c r="B2430" s="332"/>
      <c r="C2430" s="388" t="s">
        <v>4586</v>
      </c>
      <c r="D2430" s="385" t="s">
        <v>4587</v>
      </c>
      <c r="E2430" s="619">
        <v>2</v>
      </c>
      <c r="F2430" s="619">
        <v>2</v>
      </c>
      <c r="G2430" s="612">
        <v>0</v>
      </c>
      <c r="H2430" s="612">
        <v>0</v>
      </c>
      <c r="I2430" s="612">
        <f t="shared" ref="I2430:I2482" si="301">SUM(E2430,G2430)</f>
        <v>2</v>
      </c>
      <c r="J2430" s="612">
        <f t="shared" ref="J2430:J2482" si="302">SUM(F2430,H2430)</f>
        <v>2</v>
      </c>
    </row>
    <row r="2431" spans="2:10">
      <c r="B2431" s="332"/>
      <c r="C2431" s="393" t="s">
        <v>3879</v>
      </c>
      <c r="D2431" s="394" t="s">
        <v>3880</v>
      </c>
      <c r="E2431" s="619">
        <v>10</v>
      </c>
      <c r="F2431" s="619">
        <v>10</v>
      </c>
      <c r="G2431" s="612">
        <v>0</v>
      </c>
      <c r="H2431" s="612">
        <v>0</v>
      </c>
      <c r="I2431" s="612">
        <f t="shared" si="301"/>
        <v>10</v>
      </c>
      <c r="J2431" s="612">
        <f t="shared" si="302"/>
        <v>10</v>
      </c>
    </row>
    <row r="2432" spans="2:10">
      <c r="B2432" s="332"/>
      <c r="C2432" s="393" t="s">
        <v>3881</v>
      </c>
      <c r="D2432" s="394" t="s">
        <v>3882</v>
      </c>
      <c r="E2432" s="619">
        <v>7</v>
      </c>
      <c r="F2432" s="619">
        <v>7</v>
      </c>
      <c r="G2432" s="612">
        <v>0</v>
      </c>
      <c r="H2432" s="612">
        <v>0</v>
      </c>
      <c r="I2432" s="612">
        <f t="shared" si="301"/>
        <v>7</v>
      </c>
      <c r="J2432" s="612">
        <f t="shared" si="302"/>
        <v>7</v>
      </c>
    </row>
    <row r="2433" spans="2:10">
      <c r="B2433" s="332"/>
      <c r="C2433" s="393" t="s">
        <v>3883</v>
      </c>
      <c r="D2433" s="394" t="s">
        <v>3884</v>
      </c>
      <c r="E2433" s="619">
        <v>17</v>
      </c>
      <c r="F2433" s="619">
        <v>17</v>
      </c>
      <c r="G2433" s="612">
        <v>0</v>
      </c>
      <c r="H2433" s="612">
        <v>0</v>
      </c>
      <c r="I2433" s="612">
        <f t="shared" si="301"/>
        <v>17</v>
      </c>
      <c r="J2433" s="612">
        <f t="shared" si="302"/>
        <v>17</v>
      </c>
    </row>
    <row r="2434" spans="2:10">
      <c r="B2434" s="332"/>
      <c r="C2434" s="393" t="s">
        <v>4588</v>
      </c>
      <c r="D2434" s="394" t="s">
        <v>4589</v>
      </c>
      <c r="E2434" s="619">
        <v>2</v>
      </c>
      <c r="F2434" s="619">
        <v>2</v>
      </c>
      <c r="G2434" s="612">
        <v>0</v>
      </c>
      <c r="H2434" s="612">
        <v>0</v>
      </c>
      <c r="I2434" s="612">
        <f t="shared" si="301"/>
        <v>2</v>
      </c>
      <c r="J2434" s="612">
        <f t="shared" si="302"/>
        <v>2</v>
      </c>
    </row>
    <row r="2435" spans="2:10">
      <c r="B2435" s="332"/>
      <c r="C2435" s="393" t="s">
        <v>3962</v>
      </c>
      <c r="D2435" s="394" t="s">
        <v>3963</v>
      </c>
      <c r="E2435" s="619">
        <v>10</v>
      </c>
      <c r="F2435" s="619">
        <v>10</v>
      </c>
      <c r="G2435" s="612">
        <v>0</v>
      </c>
      <c r="H2435" s="612">
        <v>0</v>
      </c>
      <c r="I2435" s="612">
        <f t="shared" si="301"/>
        <v>10</v>
      </c>
      <c r="J2435" s="612">
        <f t="shared" si="302"/>
        <v>10</v>
      </c>
    </row>
    <row r="2436" spans="2:10">
      <c r="B2436" s="332"/>
      <c r="C2436" s="393" t="s">
        <v>3885</v>
      </c>
      <c r="D2436" s="394" t="s">
        <v>3886</v>
      </c>
      <c r="E2436" s="619">
        <v>15</v>
      </c>
      <c r="F2436" s="619">
        <v>15</v>
      </c>
      <c r="G2436" s="612">
        <v>0</v>
      </c>
      <c r="H2436" s="612">
        <v>0</v>
      </c>
      <c r="I2436" s="612">
        <f t="shared" si="301"/>
        <v>15</v>
      </c>
      <c r="J2436" s="612">
        <f t="shared" si="302"/>
        <v>15</v>
      </c>
    </row>
    <row r="2437" spans="2:10">
      <c r="B2437" s="332"/>
      <c r="C2437" s="393" t="s">
        <v>4590</v>
      </c>
      <c r="D2437" s="394" t="s">
        <v>4591</v>
      </c>
      <c r="E2437" s="619">
        <v>2</v>
      </c>
      <c r="F2437" s="619">
        <v>2</v>
      </c>
      <c r="G2437" s="612">
        <v>0</v>
      </c>
      <c r="H2437" s="612">
        <v>0</v>
      </c>
      <c r="I2437" s="612">
        <f t="shared" si="301"/>
        <v>2</v>
      </c>
      <c r="J2437" s="612">
        <f t="shared" si="302"/>
        <v>2</v>
      </c>
    </row>
    <row r="2438" spans="2:10">
      <c r="B2438" s="332"/>
      <c r="C2438" s="393" t="s">
        <v>4592</v>
      </c>
      <c r="D2438" s="394" t="s">
        <v>4593</v>
      </c>
      <c r="E2438" s="619">
        <v>8</v>
      </c>
      <c r="F2438" s="619">
        <v>8</v>
      </c>
      <c r="G2438" s="612">
        <v>0</v>
      </c>
      <c r="H2438" s="612">
        <v>0</v>
      </c>
      <c r="I2438" s="612">
        <f t="shared" si="301"/>
        <v>8</v>
      </c>
      <c r="J2438" s="612">
        <f t="shared" si="302"/>
        <v>8</v>
      </c>
    </row>
    <row r="2439" spans="2:10">
      <c r="B2439" s="332"/>
      <c r="C2439" s="393" t="s">
        <v>3887</v>
      </c>
      <c r="D2439" s="394" t="s">
        <v>3888</v>
      </c>
      <c r="E2439" s="619">
        <v>43</v>
      </c>
      <c r="F2439" s="619">
        <v>43</v>
      </c>
      <c r="G2439" s="612">
        <v>0</v>
      </c>
      <c r="H2439" s="612">
        <v>0</v>
      </c>
      <c r="I2439" s="612">
        <f t="shared" si="301"/>
        <v>43</v>
      </c>
      <c r="J2439" s="612">
        <f t="shared" si="302"/>
        <v>43</v>
      </c>
    </row>
    <row r="2440" spans="2:10">
      <c r="B2440" s="332"/>
      <c r="C2440" s="393" t="s">
        <v>4594</v>
      </c>
      <c r="D2440" s="394" t="s">
        <v>4595</v>
      </c>
      <c r="E2440" s="619">
        <v>4</v>
      </c>
      <c r="F2440" s="619">
        <v>4</v>
      </c>
      <c r="G2440" s="612">
        <v>0</v>
      </c>
      <c r="H2440" s="612">
        <v>0</v>
      </c>
      <c r="I2440" s="612">
        <f t="shared" si="301"/>
        <v>4</v>
      </c>
      <c r="J2440" s="612">
        <f t="shared" si="302"/>
        <v>4</v>
      </c>
    </row>
    <row r="2441" spans="2:10">
      <c r="B2441" s="332"/>
      <c r="C2441" s="393" t="s">
        <v>3889</v>
      </c>
      <c r="D2441" s="394" t="s">
        <v>3890</v>
      </c>
      <c r="E2441" s="619">
        <v>18</v>
      </c>
      <c r="F2441" s="619">
        <v>18</v>
      </c>
      <c r="G2441" s="612">
        <v>0</v>
      </c>
      <c r="H2441" s="612">
        <v>0</v>
      </c>
      <c r="I2441" s="612">
        <f t="shared" si="301"/>
        <v>18</v>
      </c>
      <c r="J2441" s="612">
        <f t="shared" si="302"/>
        <v>18</v>
      </c>
    </row>
    <row r="2442" spans="2:10">
      <c r="B2442" s="332"/>
      <c r="C2442" s="393" t="s">
        <v>4596</v>
      </c>
      <c r="D2442" s="394" t="s">
        <v>4597</v>
      </c>
      <c r="E2442" s="619">
        <v>4</v>
      </c>
      <c r="F2442" s="619">
        <v>4</v>
      </c>
      <c r="G2442" s="612">
        <v>0</v>
      </c>
      <c r="H2442" s="612">
        <v>0</v>
      </c>
      <c r="I2442" s="612">
        <f t="shared" si="301"/>
        <v>4</v>
      </c>
      <c r="J2442" s="612">
        <f t="shared" si="302"/>
        <v>4</v>
      </c>
    </row>
    <row r="2443" spans="2:10">
      <c r="B2443" s="332"/>
      <c r="C2443" s="393" t="s">
        <v>3891</v>
      </c>
      <c r="D2443" s="394" t="s">
        <v>3892</v>
      </c>
      <c r="E2443" s="619">
        <v>15</v>
      </c>
      <c r="F2443" s="619">
        <v>15</v>
      </c>
      <c r="G2443" s="612">
        <v>0</v>
      </c>
      <c r="H2443" s="612">
        <v>0</v>
      </c>
      <c r="I2443" s="612">
        <f t="shared" si="301"/>
        <v>15</v>
      </c>
      <c r="J2443" s="612">
        <f t="shared" si="302"/>
        <v>15</v>
      </c>
    </row>
    <row r="2444" spans="2:10">
      <c r="B2444" s="332"/>
      <c r="C2444" s="393" t="s">
        <v>3893</v>
      </c>
      <c r="D2444" s="394" t="s">
        <v>3894</v>
      </c>
      <c r="E2444" s="619">
        <v>1</v>
      </c>
      <c r="F2444" s="619">
        <v>1</v>
      </c>
      <c r="G2444" s="612">
        <v>0</v>
      </c>
      <c r="H2444" s="612">
        <v>0</v>
      </c>
      <c r="I2444" s="612">
        <f t="shared" si="301"/>
        <v>1</v>
      </c>
      <c r="J2444" s="612">
        <f t="shared" si="302"/>
        <v>1</v>
      </c>
    </row>
    <row r="2445" spans="2:10">
      <c r="B2445" s="332"/>
      <c r="C2445" s="393" t="s">
        <v>4598</v>
      </c>
      <c r="D2445" s="394" t="s">
        <v>4599</v>
      </c>
      <c r="E2445" s="619">
        <v>3</v>
      </c>
      <c r="F2445" s="619">
        <v>3</v>
      </c>
      <c r="G2445" s="612">
        <v>0</v>
      </c>
      <c r="H2445" s="612">
        <v>0</v>
      </c>
      <c r="I2445" s="612">
        <f t="shared" si="301"/>
        <v>3</v>
      </c>
      <c r="J2445" s="612">
        <f t="shared" si="302"/>
        <v>3</v>
      </c>
    </row>
    <row r="2446" spans="2:10">
      <c r="B2446" s="332"/>
      <c r="C2446" s="388" t="s">
        <v>4600</v>
      </c>
      <c r="D2446" s="385" t="s">
        <v>4601</v>
      </c>
      <c r="E2446" s="619">
        <v>1</v>
      </c>
      <c r="F2446" s="619">
        <v>1</v>
      </c>
      <c r="G2446" s="612">
        <v>0</v>
      </c>
      <c r="H2446" s="612">
        <v>0</v>
      </c>
      <c r="I2446" s="612">
        <f t="shared" si="301"/>
        <v>1</v>
      </c>
      <c r="J2446" s="612">
        <f t="shared" si="302"/>
        <v>1</v>
      </c>
    </row>
    <row r="2447" spans="2:10">
      <c r="B2447" s="332"/>
      <c r="C2447" s="393" t="s">
        <v>2473</v>
      </c>
      <c r="D2447" s="394" t="s">
        <v>2474</v>
      </c>
      <c r="E2447" s="619">
        <v>13</v>
      </c>
      <c r="F2447" s="619">
        <v>13</v>
      </c>
      <c r="G2447" s="612">
        <v>0</v>
      </c>
      <c r="H2447" s="612">
        <v>0</v>
      </c>
      <c r="I2447" s="612">
        <f t="shared" si="301"/>
        <v>13</v>
      </c>
      <c r="J2447" s="612">
        <f t="shared" si="302"/>
        <v>13</v>
      </c>
    </row>
    <row r="2448" spans="2:10">
      <c r="B2448" s="332"/>
      <c r="C2448" s="388" t="s">
        <v>3958</v>
      </c>
      <c r="D2448" s="385" t="s">
        <v>3959</v>
      </c>
      <c r="E2448" s="619">
        <v>13</v>
      </c>
      <c r="F2448" s="619">
        <v>13</v>
      </c>
      <c r="G2448" s="612">
        <v>0</v>
      </c>
      <c r="H2448" s="612">
        <v>0</v>
      </c>
      <c r="I2448" s="612">
        <f t="shared" si="301"/>
        <v>13</v>
      </c>
      <c r="J2448" s="612">
        <f t="shared" si="302"/>
        <v>13</v>
      </c>
    </row>
    <row r="2449" spans="2:10">
      <c r="B2449" s="332"/>
      <c r="C2449" s="393" t="s">
        <v>3897</v>
      </c>
      <c r="D2449" s="394" t="s">
        <v>3898</v>
      </c>
      <c r="E2449" s="619">
        <v>31</v>
      </c>
      <c r="F2449" s="619">
        <v>31</v>
      </c>
      <c r="G2449" s="612">
        <v>0</v>
      </c>
      <c r="H2449" s="612">
        <v>0</v>
      </c>
      <c r="I2449" s="612">
        <f t="shared" si="301"/>
        <v>31</v>
      </c>
      <c r="J2449" s="612">
        <f t="shared" si="302"/>
        <v>31</v>
      </c>
    </row>
    <row r="2450" spans="2:10">
      <c r="B2450" s="332"/>
      <c r="C2450" s="393" t="s">
        <v>4602</v>
      </c>
      <c r="D2450" s="394" t="s">
        <v>4603</v>
      </c>
      <c r="E2450" s="619">
        <v>5</v>
      </c>
      <c r="F2450" s="619">
        <v>5</v>
      </c>
      <c r="G2450" s="612">
        <v>0</v>
      </c>
      <c r="H2450" s="612">
        <v>0</v>
      </c>
      <c r="I2450" s="612">
        <f t="shared" si="301"/>
        <v>5</v>
      </c>
      <c r="J2450" s="612">
        <f t="shared" si="302"/>
        <v>5</v>
      </c>
    </row>
    <row r="2451" spans="2:10">
      <c r="B2451" s="332"/>
      <c r="C2451" s="393" t="s">
        <v>3899</v>
      </c>
      <c r="D2451" s="394" t="s">
        <v>3900</v>
      </c>
      <c r="E2451" s="619">
        <v>12</v>
      </c>
      <c r="F2451" s="619">
        <v>12</v>
      </c>
      <c r="G2451" s="612">
        <v>0</v>
      </c>
      <c r="H2451" s="612">
        <v>0</v>
      </c>
      <c r="I2451" s="612">
        <f t="shared" si="301"/>
        <v>12</v>
      </c>
      <c r="J2451" s="612">
        <f t="shared" si="302"/>
        <v>12</v>
      </c>
    </row>
    <row r="2452" spans="2:10">
      <c r="B2452" s="332"/>
      <c r="C2452" s="393" t="s">
        <v>3901</v>
      </c>
      <c r="D2452" s="394" t="s">
        <v>3902</v>
      </c>
      <c r="E2452" s="619">
        <v>11</v>
      </c>
      <c r="F2452" s="619">
        <v>11</v>
      </c>
      <c r="G2452" s="612">
        <v>0</v>
      </c>
      <c r="H2452" s="612">
        <v>0</v>
      </c>
      <c r="I2452" s="612">
        <f t="shared" si="301"/>
        <v>11</v>
      </c>
      <c r="J2452" s="612">
        <f t="shared" si="302"/>
        <v>11</v>
      </c>
    </row>
    <row r="2453" spans="2:10">
      <c r="B2453" s="332"/>
      <c r="C2453" s="393" t="s">
        <v>3903</v>
      </c>
      <c r="D2453" s="394" t="s">
        <v>3904</v>
      </c>
      <c r="E2453" s="619">
        <v>4</v>
      </c>
      <c r="F2453" s="619">
        <v>4</v>
      </c>
      <c r="G2453" s="612">
        <v>0</v>
      </c>
      <c r="H2453" s="612">
        <v>0</v>
      </c>
      <c r="I2453" s="612">
        <f t="shared" si="301"/>
        <v>4</v>
      </c>
      <c r="J2453" s="612">
        <f t="shared" si="302"/>
        <v>4</v>
      </c>
    </row>
    <row r="2454" spans="2:10">
      <c r="B2454" s="332"/>
      <c r="C2454" s="393" t="s">
        <v>3905</v>
      </c>
      <c r="D2454" s="394" t="s">
        <v>3906</v>
      </c>
      <c r="E2454" s="619">
        <v>2</v>
      </c>
      <c r="F2454" s="619">
        <v>2</v>
      </c>
      <c r="G2454" s="612">
        <v>0</v>
      </c>
      <c r="H2454" s="612">
        <v>0</v>
      </c>
      <c r="I2454" s="612">
        <f t="shared" si="301"/>
        <v>2</v>
      </c>
      <c r="J2454" s="612">
        <f t="shared" si="302"/>
        <v>2</v>
      </c>
    </row>
    <row r="2455" spans="2:10">
      <c r="B2455" s="332"/>
      <c r="C2455" s="388" t="s">
        <v>4604</v>
      </c>
      <c r="D2455" s="385" t="s">
        <v>4605</v>
      </c>
      <c r="E2455" s="619">
        <v>1</v>
      </c>
      <c r="F2455" s="619">
        <v>1</v>
      </c>
      <c r="G2455" s="612">
        <v>0</v>
      </c>
      <c r="H2455" s="612">
        <v>0</v>
      </c>
      <c r="I2455" s="612">
        <f t="shared" si="301"/>
        <v>1</v>
      </c>
      <c r="J2455" s="612">
        <f t="shared" si="302"/>
        <v>1</v>
      </c>
    </row>
    <row r="2456" spans="2:10">
      <c r="B2456" s="332"/>
      <c r="C2456" s="393" t="s">
        <v>3907</v>
      </c>
      <c r="D2456" s="394" t="s">
        <v>3908</v>
      </c>
      <c r="E2456" s="619">
        <v>4</v>
      </c>
      <c r="F2456" s="619">
        <v>4</v>
      </c>
      <c r="G2456" s="612">
        <v>0</v>
      </c>
      <c r="H2456" s="612">
        <v>0</v>
      </c>
      <c r="I2456" s="612">
        <f t="shared" si="301"/>
        <v>4</v>
      </c>
      <c r="J2456" s="612">
        <f t="shared" si="302"/>
        <v>4</v>
      </c>
    </row>
    <row r="2457" spans="2:10">
      <c r="B2457" s="332"/>
      <c r="C2457" s="393" t="s">
        <v>3909</v>
      </c>
      <c r="D2457" s="394" t="s">
        <v>3910</v>
      </c>
      <c r="E2457" s="619">
        <v>13</v>
      </c>
      <c r="F2457" s="619">
        <v>13</v>
      </c>
      <c r="G2457" s="612">
        <v>0</v>
      </c>
      <c r="H2457" s="612">
        <v>0</v>
      </c>
      <c r="I2457" s="612">
        <f t="shared" si="301"/>
        <v>13</v>
      </c>
      <c r="J2457" s="612">
        <f t="shared" si="302"/>
        <v>13</v>
      </c>
    </row>
    <row r="2458" spans="2:10">
      <c r="B2458" s="332"/>
      <c r="C2458" s="393" t="s">
        <v>3911</v>
      </c>
      <c r="D2458" s="394" t="s">
        <v>3912</v>
      </c>
      <c r="E2458" s="619">
        <v>28</v>
      </c>
      <c r="F2458" s="619">
        <v>28</v>
      </c>
      <c r="G2458" s="612">
        <v>0</v>
      </c>
      <c r="H2458" s="612">
        <v>0</v>
      </c>
      <c r="I2458" s="612">
        <f t="shared" si="301"/>
        <v>28</v>
      </c>
      <c r="J2458" s="612">
        <f t="shared" si="302"/>
        <v>28</v>
      </c>
    </row>
    <row r="2459" spans="2:10">
      <c r="B2459" s="332"/>
      <c r="C2459" s="393" t="s">
        <v>3913</v>
      </c>
      <c r="D2459" s="394" t="s">
        <v>3914</v>
      </c>
      <c r="E2459" s="619">
        <v>31</v>
      </c>
      <c r="F2459" s="619">
        <v>31</v>
      </c>
      <c r="G2459" s="612">
        <v>0</v>
      </c>
      <c r="H2459" s="612">
        <v>0</v>
      </c>
      <c r="I2459" s="612">
        <f t="shared" si="301"/>
        <v>31</v>
      </c>
      <c r="J2459" s="612">
        <f t="shared" si="302"/>
        <v>31</v>
      </c>
    </row>
    <row r="2460" spans="2:10">
      <c r="B2460" s="332"/>
      <c r="C2460" s="393" t="s">
        <v>3915</v>
      </c>
      <c r="D2460" s="394" t="s">
        <v>3916</v>
      </c>
      <c r="E2460" s="619">
        <v>4</v>
      </c>
      <c r="F2460" s="619">
        <v>4</v>
      </c>
      <c r="G2460" s="612">
        <v>0</v>
      </c>
      <c r="H2460" s="612">
        <v>0</v>
      </c>
      <c r="I2460" s="612">
        <f t="shared" si="301"/>
        <v>4</v>
      </c>
      <c r="J2460" s="612">
        <f t="shared" si="302"/>
        <v>4</v>
      </c>
    </row>
    <row r="2461" spans="2:10">
      <c r="B2461" s="332"/>
      <c r="C2461" s="388" t="s">
        <v>3917</v>
      </c>
      <c r="D2461" s="385" t="s">
        <v>3918</v>
      </c>
      <c r="E2461" s="619">
        <v>3</v>
      </c>
      <c r="F2461" s="619">
        <v>3</v>
      </c>
      <c r="G2461" s="612">
        <v>0</v>
      </c>
      <c r="H2461" s="612">
        <v>0</v>
      </c>
      <c r="I2461" s="612">
        <f t="shared" si="301"/>
        <v>3</v>
      </c>
      <c r="J2461" s="612">
        <f t="shared" si="302"/>
        <v>3</v>
      </c>
    </row>
    <row r="2462" spans="2:10">
      <c r="B2462" s="332"/>
      <c r="C2462" s="388" t="s">
        <v>4606</v>
      </c>
      <c r="D2462" s="385" t="s">
        <v>4607</v>
      </c>
      <c r="E2462" s="619">
        <v>1</v>
      </c>
      <c r="F2462" s="619">
        <v>1</v>
      </c>
      <c r="G2462" s="612">
        <v>0</v>
      </c>
      <c r="H2462" s="612">
        <v>0</v>
      </c>
      <c r="I2462" s="612">
        <f t="shared" si="301"/>
        <v>1</v>
      </c>
      <c r="J2462" s="612">
        <f t="shared" si="302"/>
        <v>1</v>
      </c>
    </row>
    <row r="2463" spans="2:10">
      <c r="B2463" s="332"/>
      <c r="C2463" s="393" t="s">
        <v>4608</v>
      </c>
      <c r="D2463" s="394" t="s">
        <v>4609</v>
      </c>
      <c r="E2463" s="619">
        <v>1</v>
      </c>
      <c r="F2463" s="619">
        <v>1</v>
      </c>
      <c r="G2463" s="612">
        <v>0</v>
      </c>
      <c r="H2463" s="612">
        <v>0</v>
      </c>
      <c r="I2463" s="612">
        <f t="shared" si="301"/>
        <v>1</v>
      </c>
      <c r="J2463" s="612">
        <f t="shared" si="302"/>
        <v>1</v>
      </c>
    </row>
    <row r="2464" spans="2:10">
      <c r="B2464" s="332"/>
      <c r="C2464" s="393" t="s">
        <v>3919</v>
      </c>
      <c r="D2464" s="394" t="s">
        <v>3920</v>
      </c>
      <c r="E2464" s="619">
        <v>9</v>
      </c>
      <c r="F2464" s="619">
        <v>9</v>
      </c>
      <c r="G2464" s="612">
        <v>0</v>
      </c>
      <c r="H2464" s="612">
        <v>0</v>
      </c>
      <c r="I2464" s="612">
        <f t="shared" si="301"/>
        <v>9</v>
      </c>
      <c r="J2464" s="612">
        <f t="shared" si="302"/>
        <v>9</v>
      </c>
    </row>
    <row r="2465" spans="2:10">
      <c r="B2465" s="332"/>
      <c r="C2465" s="393" t="s">
        <v>3921</v>
      </c>
      <c r="D2465" s="394" t="s">
        <v>3922</v>
      </c>
      <c r="E2465" s="619">
        <v>67</v>
      </c>
      <c r="F2465" s="619">
        <v>67</v>
      </c>
      <c r="G2465" s="612">
        <v>0</v>
      </c>
      <c r="H2465" s="612">
        <v>0</v>
      </c>
      <c r="I2465" s="612">
        <f t="shared" si="301"/>
        <v>67</v>
      </c>
      <c r="J2465" s="612">
        <f t="shared" si="302"/>
        <v>67</v>
      </c>
    </row>
    <row r="2466" spans="2:10">
      <c r="B2466" s="332"/>
      <c r="C2466" s="393" t="s">
        <v>4610</v>
      </c>
      <c r="D2466" s="394" t="s">
        <v>4611</v>
      </c>
      <c r="E2466" s="619">
        <v>1</v>
      </c>
      <c r="F2466" s="619">
        <v>1</v>
      </c>
      <c r="G2466" s="612">
        <v>0</v>
      </c>
      <c r="H2466" s="612">
        <v>0</v>
      </c>
      <c r="I2466" s="612">
        <f t="shared" si="301"/>
        <v>1</v>
      </c>
      <c r="J2466" s="612">
        <f t="shared" si="302"/>
        <v>1</v>
      </c>
    </row>
    <row r="2467" spans="2:10">
      <c r="B2467" s="332"/>
      <c r="C2467" s="388" t="s">
        <v>3923</v>
      </c>
      <c r="D2467" s="385" t="s">
        <v>3924</v>
      </c>
      <c r="E2467" s="619">
        <v>10</v>
      </c>
      <c r="F2467" s="619">
        <v>10</v>
      </c>
      <c r="G2467" s="612">
        <v>0</v>
      </c>
      <c r="H2467" s="612">
        <v>0</v>
      </c>
      <c r="I2467" s="612">
        <f t="shared" si="301"/>
        <v>10</v>
      </c>
      <c r="J2467" s="612">
        <f t="shared" si="302"/>
        <v>10</v>
      </c>
    </row>
    <row r="2468" spans="2:10">
      <c r="B2468" s="332"/>
      <c r="C2468" s="393" t="s">
        <v>3809</v>
      </c>
      <c r="D2468" s="394" t="s">
        <v>3810</v>
      </c>
      <c r="E2468" s="619">
        <v>8</v>
      </c>
      <c r="F2468" s="619">
        <v>8</v>
      </c>
      <c r="G2468" s="612">
        <v>0</v>
      </c>
      <c r="H2468" s="612">
        <v>0</v>
      </c>
      <c r="I2468" s="612">
        <f t="shared" si="301"/>
        <v>8</v>
      </c>
      <c r="J2468" s="612">
        <f t="shared" si="302"/>
        <v>8</v>
      </c>
    </row>
    <row r="2469" spans="2:10">
      <c r="B2469" s="332"/>
      <c r="C2469" s="393" t="s">
        <v>3811</v>
      </c>
      <c r="D2469" s="394" t="s">
        <v>3812</v>
      </c>
      <c r="E2469" s="619">
        <v>21</v>
      </c>
      <c r="F2469" s="619">
        <v>21</v>
      </c>
      <c r="G2469" s="612">
        <v>0</v>
      </c>
      <c r="H2469" s="612">
        <v>0</v>
      </c>
      <c r="I2469" s="612">
        <f t="shared" si="301"/>
        <v>21</v>
      </c>
      <c r="J2469" s="612">
        <f t="shared" si="302"/>
        <v>21</v>
      </c>
    </row>
    <row r="2470" spans="2:10">
      <c r="B2470" s="332"/>
      <c r="C2470" s="388" t="s">
        <v>4612</v>
      </c>
      <c r="D2470" s="385" t="s">
        <v>4613</v>
      </c>
      <c r="E2470" s="619">
        <v>1</v>
      </c>
      <c r="F2470" s="619">
        <v>1</v>
      </c>
      <c r="G2470" s="612">
        <v>0</v>
      </c>
      <c r="H2470" s="612">
        <v>0</v>
      </c>
      <c r="I2470" s="612">
        <f t="shared" si="301"/>
        <v>1</v>
      </c>
      <c r="J2470" s="612">
        <f t="shared" si="302"/>
        <v>1</v>
      </c>
    </row>
    <row r="2471" spans="2:10">
      <c r="B2471" s="332"/>
      <c r="C2471" s="393" t="s">
        <v>3813</v>
      </c>
      <c r="D2471" s="394" t="s">
        <v>3814</v>
      </c>
      <c r="E2471" s="619">
        <v>3</v>
      </c>
      <c r="F2471" s="619">
        <v>3</v>
      </c>
      <c r="G2471" s="612">
        <v>0</v>
      </c>
      <c r="H2471" s="612">
        <v>0</v>
      </c>
      <c r="I2471" s="612">
        <f t="shared" si="301"/>
        <v>3</v>
      </c>
      <c r="J2471" s="612">
        <f t="shared" si="302"/>
        <v>3</v>
      </c>
    </row>
    <row r="2472" spans="2:10">
      <c r="B2472" s="332"/>
      <c r="C2472" s="388" t="s">
        <v>3815</v>
      </c>
      <c r="D2472" s="385" t="s">
        <v>3816</v>
      </c>
      <c r="E2472" s="619">
        <v>2</v>
      </c>
      <c r="F2472" s="619">
        <v>2</v>
      </c>
      <c r="G2472" s="612">
        <v>0</v>
      </c>
      <c r="H2472" s="612">
        <v>0</v>
      </c>
      <c r="I2472" s="612">
        <f t="shared" si="301"/>
        <v>2</v>
      </c>
      <c r="J2472" s="612">
        <f t="shared" si="302"/>
        <v>2</v>
      </c>
    </row>
    <row r="2473" spans="2:10">
      <c r="B2473" s="332"/>
      <c r="C2473" s="393" t="s">
        <v>3927</v>
      </c>
      <c r="D2473" s="394" t="s">
        <v>3928</v>
      </c>
      <c r="E2473" s="619">
        <v>8</v>
      </c>
      <c r="F2473" s="619">
        <v>8</v>
      </c>
      <c r="G2473" s="612">
        <v>0</v>
      </c>
      <c r="H2473" s="612">
        <v>0</v>
      </c>
      <c r="I2473" s="612">
        <f t="shared" si="301"/>
        <v>8</v>
      </c>
      <c r="J2473" s="612">
        <f t="shared" si="302"/>
        <v>8</v>
      </c>
    </row>
    <row r="2474" spans="2:10">
      <c r="B2474" s="332"/>
      <c r="C2474" s="388" t="s">
        <v>4614</v>
      </c>
      <c r="D2474" s="385" t="s">
        <v>4615</v>
      </c>
      <c r="E2474" s="619">
        <v>1</v>
      </c>
      <c r="F2474" s="619">
        <v>1</v>
      </c>
      <c r="G2474" s="612">
        <v>0</v>
      </c>
      <c r="H2474" s="612">
        <v>0</v>
      </c>
      <c r="I2474" s="612">
        <f t="shared" si="301"/>
        <v>1</v>
      </c>
      <c r="J2474" s="612">
        <f t="shared" si="302"/>
        <v>1</v>
      </c>
    </row>
    <row r="2475" spans="2:10">
      <c r="B2475" s="332"/>
      <c r="C2475" s="393" t="s">
        <v>3931</v>
      </c>
      <c r="D2475" s="394" t="s">
        <v>3932</v>
      </c>
      <c r="E2475" s="619">
        <v>2</v>
      </c>
      <c r="F2475" s="619">
        <v>2</v>
      </c>
      <c r="G2475" s="612">
        <v>0</v>
      </c>
      <c r="H2475" s="612">
        <v>0</v>
      </c>
      <c r="I2475" s="612">
        <f t="shared" si="301"/>
        <v>2</v>
      </c>
      <c r="J2475" s="612">
        <f t="shared" si="302"/>
        <v>2</v>
      </c>
    </row>
    <row r="2476" spans="2:10">
      <c r="B2476" s="332"/>
      <c r="C2476" s="393" t="s">
        <v>3935</v>
      </c>
      <c r="D2476" s="394" t="s">
        <v>3936</v>
      </c>
      <c r="E2476" s="619">
        <v>39</v>
      </c>
      <c r="F2476" s="619">
        <v>39</v>
      </c>
      <c r="G2476" s="612">
        <v>0</v>
      </c>
      <c r="H2476" s="612">
        <v>0</v>
      </c>
      <c r="I2476" s="612">
        <f t="shared" si="301"/>
        <v>39</v>
      </c>
      <c r="J2476" s="612">
        <f t="shared" si="302"/>
        <v>39</v>
      </c>
    </row>
    <row r="2477" spans="2:10">
      <c r="B2477" s="332"/>
      <c r="C2477" s="388" t="s">
        <v>3938</v>
      </c>
      <c r="D2477" s="385" t="s">
        <v>3939</v>
      </c>
      <c r="E2477" s="619">
        <v>2</v>
      </c>
      <c r="F2477" s="619">
        <v>2</v>
      </c>
      <c r="G2477" s="612">
        <v>0</v>
      </c>
      <c r="H2477" s="612">
        <v>0</v>
      </c>
      <c r="I2477" s="612">
        <f t="shared" si="301"/>
        <v>2</v>
      </c>
      <c r="J2477" s="612">
        <f t="shared" si="302"/>
        <v>2</v>
      </c>
    </row>
    <row r="2478" spans="2:10">
      <c r="B2478" s="332"/>
      <c r="C2478" s="388" t="s">
        <v>3972</v>
      </c>
      <c r="D2478" s="385" t="s">
        <v>3973</v>
      </c>
      <c r="E2478" s="619">
        <v>4667</v>
      </c>
      <c r="F2478" s="619">
        <v>4667</v>
      </c>
      <c r="G2478" s="612">
        <v>0</v>
      </c>
      <c r="H2478" s="612">
        <v>0</v>
      </c>
      <c r="I2478" s="612">
        <f t="shared" si="301"/>
        <v>4667</v>
      </c>
      <c r="J2478" s="612">
        <f t="shared" si="302"/>
        <v>4667</v>
      </c>
    </row>
    <row r="2479" spans="2:10">
      <c r="B2479" s="332"/>
      <c r="C2479" s="393" t="s">
        <v>3940</v>
      </c>
      <c r="D2479" s="394" t="s">
        <v>3941</v>
      </c>
      <c r="E2479" s="619">
        <v>2</v>
      </c>
      <c r="F2479" s="619">
        <v>2</v>
      </c>
      <c r="G2479" s="612">
        <v>0</v>
      </c>
      <c r="H2479" s="612">
        <v>0</v>
      </c>
      <c r="I2479" s="612">
        <f t="shared" si="301"/>
        <v>2</v>
      </c>
      <c r="J2479" s="612">
        <f t="shared" si="302"/>
        <v>2</v>
      </c>
    </row>
    <row r="2480" spans="2:10">
      <c r="B2480" s="332"/>
      <c r="C2480" s="393" t="s">
        <v>3942</v>
      </c>
      <c r="D2480" s="394" t="s">
        <v>3943</v>
      </c>
      <c r="E2480" s="619">
        <v>4</v>
      </c>
      <c r="F2480" s="619">
        <v>4</v>
      </c>
      <c r="G2480" s="612">
        <v>0</v>
      </c>
      <c r="H2480" s="612">
        <v>0</v>
      </c>
      <c r="I2480" s="612">
        <f t="shared" si="301"/>
        <v>4</v>
      </c>
      <c r="J2480" s="612">
        <f t="shared" si="302"/>
        <v>4</v>
      </c>
    </row>
    <row r="2481" spans="2:10">
      <c r="B2481" s="332"/>
      <c r="C2481" s="393" t="s">
        <v>3944</v>
      </c>
      <c r="D2481" s="394" t="s">
        <v>3945</v>
      </c>
      <c r="E2481" s="619">
        <v>2</v>
      </c>
      <c r="F2481" s="619">
        <v>2</v>
      </c>
      <c r="G2481" s="612">
        <v>0</v>
      </c>
      <c r="H2481" s="612">
        <v>0</v>
      </c>
      <c r="I2481" s="612">
        <f t="shared" si="301"/>
        <v>2</v>
      </c>
      <c r="J2481" s="612">
        <f t="shared" si="302"/>
        <v>2</v>
      </c>
    </row>
    <row r="2482" spans="2:10">
      <c r="B2482" s="332"/>
      <c r="C2482" s="388" t="s">
        <v>3946</v>
      </c>
      <c r="D2482" s="385" t="s">
        <v>3947</v>
      </c>
      <c r="E2482" s="619">
        <v>6</v>
      </c>
      <c r="F2482" s="619">
        <v>6</v>
      </c>
      <c r="G2482" s="612">
        <v>0</v>
      </c>
      <c r="H2482" s="612">
        <v>0</v>
      </c>
      <c r="I2482" s="612">
        <f t="shared" si="301"/>
        <v>6</v>
      </c>
      <c r="J2482" s="612">
        <f t="shared" si="302"/>
        <v>6</v>
      </c>
    </row>
    <row r="2483" spans="2:10">
      <c r="B2483" s="332"/>
      <c r="C2483" s="393" t="s">
        <v>3825</v>
      </c>
      <c r="D2483" s="394" t="s">
        <v>3826</v>
      </c>
      <c r="E2483" s="619">
        <v>4</v>
      </c>
      <c r="F2483" s="619">
        <v>4</v>
      </c>
      <c r="G2483" s="612">
        <v>0</v>
      </c>
      <c r="H2483" s="612">
        <v>0</v>
      </c>
      <c r="I2483" s="612">
        <f t="shared" ref="I2483:I2538" si="303">SUM(E2483,G2483)</f>
        <v>4</v>
      </c>
      <c r="J2483" s="612">
        <f t="shared" ref="J2483:J2538" si="304">SUM(F2483,H2483)</f>
        <v>4</v>
      </c>
    </row>
    <row r="2484" spans="2:10">
      <c r="B2484" s="332"/>
      <c r="C2484" s="393" t="s">
        <v>3827</v>
      </c>
      <c r="D2484" s="394" t="s">
        <v>3828</v>
      </c>
      <c r="E2484" s="619">
        <v>235</v>
      </c>
      <c r="F2484" s="619">
        <v>235</v>
      </c>
      <c r="G2484" s="612">
        <v>0</v>
      </c>
      <c r="H2484" s="612">
        <v>0</v>
      </c>
      <c r="I2484" s="612">
        <f t="shared" si="303"/>
        <v>235</v>
      </c>
      <c r="J2484" s="612">
        <f t="shared" si="304"/>
        <v>235</v>
      </c>
    </row>
    <row r="2485" spans="2:10">
      <c r="B2485" s="332"/>
      <c r="C2485" s="393" t="s">
        <v>3829</v>
      </c>
      <c r="D2485" s="394" t="s">
        <v>3830</v>
      </c>
      <c r="E2485" s="619">
        <v>130</v>
      </c>
      <c r="F2485" s="619">
        <v>130</v>
      </c>
      <c r="G2485" s="612">
        <v>0</v>
      </c>
      <c r="H2485" s="612">
        <v>0</v>
      </c>
      <c r="I2485" s="612">
        <f t="shared" si="303"/>
        <v>130</v>
      </c>
      <c r="J2485" s="612">
        <f t="shared" si="304"/>
        <v>130</v>
      </c>
    </row>
    <row r="2486" spans="2:10">
      <c r="B2486" s="332"/>
      <c r="C2486" s="395" t="s">
        <v>3126</v>
      </c>
      <c r="D2486" s="396" t="s">
        <v>3127</v>
      </c>
      <c r="E2486" s="619">
        <v>45772</v>
      </c>
      <c r="F2486" s="619">
        <v>45772</v>
      </c>
      <c r="G2486" s="612">
        <v>0</v>
      </c>
      <c r="H2486" s="612">
        <v>0</v>
      </c>
      <c r="I2486" s="612">
        <f t="shared" si="303"/>
        <v>45772</v>
      </c>
      <c r="J2486" s="612">
        <f t="shared" si="304"/>
        <v>45772</v>
      </c>
    </row>
    <row r="2487" spans="2:10">
      <c r="B2487" s="332"/>
      <c r="C2487" s="393" t="s">
        <v>3208</v>
      </c>
      <c r="D2487" s="394" t="s">
        <v>3209</v>
      </c>
      <c r="E2487" s="619">
        <v>51</v>
      </c>
      <c r="F2487" s="619">
        <v>51</v>
      </c>
      <c r="G2487" s="612">
        <v>0</v>
      </c>
      <c r="H2487" s="612">
        <v>0</v>
      </c>
      <c r="I2487" s="612">
        <f t="shared" si="303"/>
        <v>51</v>
      </c>
      <c r="J2487" s="612">
        <f t="shared" si="304"/>
        <v>51</v>
      </c>
    </row>
    <row r="2488" spans="2:10">
      <c r="B2488" s="332"/>
      <c r="C2488" s="388" t="s">
        <v>3327</v>
      </c>
      <c r="D2488" s="385" t="s">
        <v>3328</v>
      </c>
      <c r="E2488" s="619">
        <v>459</v>
      </c>
      <c r="F2488" s="619">
        <v>459</v>
      </c>
      <c r="G2488" s="612">
        <v>0</v>
      </c>
      <c r="H2488" s="612">
        <v>0</v>
      </c>
      <c r="I2488" s="612">
        <f t="shared" si="303"/>
        <v>459</v>
      </c>
      <c r="J2488" s="612">
        <f t="shared" si="304"/>
        <v>459</v>
      </c>
    </row>
    <row r="2489" spans="2:10">
      <c r="B2489" s="332"/>
      <c r="C2489" s="393" t="s">
        <v>3128</v>
      </c>
      <c r="D2489" s="394" t="s">
        <v>3129</v>
      </c>
      <c r="E2489" s="619">
        <v>952</v>
      </c>
      <c r="F2489" s="619">
        <v>952</v>
      </c>
      <c r="G2489" s="612">
        <v>0</v>
      </c>
      <c r="H2489" s="612">
        <v>0</v>
      </c>
      <c r="I2489" s="612">
        <f t="shared" si="303"/>
        <v>952</v>
      </c>
      <c r="J2489" s="612">
        <f t="shared" si="304"/>
        <v>952</v>
      </c>
    </row>
    <row r="2490" spans="2:10">
      <c r="B2490" s="332"/>
      <c r="C2490" s="393" t="s">
        <v>3130</v>
      </c>
      <c r="D2490" s="394" t="s">
        <v>3131</v>
      </c>
      <c r="E2490" s="619">
        <v>49</v>
      </c>
      <c r="F2490" s="619">
        <v>49</v>
      </c>
      <c r="G2490" s="612">
        <v>0</v>
      </c>
      <c r="H2490" s="612">
        <v>0</v>
      </c>
      <c r="I2490" s="612">
        <f t="shared" si="303"/>
        <v>49</v>
      </c>
      <c r="J2490" s="612">
        <f t="shared" si="304"/>
        <v>49</v>
      </c>
    </row>
    <row r="2491" spans="2:10">
      <c r="B2491" s="332"/>
      <c r="C2491" s="393" t="s">
        <v>3132</v>
      </c>
      <c r="D2491" s="394" t="s">
        <v>3133</v>
      </c>
      <c r="E2491" s="619">
        <v>49</v>
      </c>
      <c r="F2491" s="619">
        <v>49</v>
      </c>
      <c r="G2491" s="612">
        <v>0</v>
      </c>
      <c r="H2491" s="612">
        <v>0</v>
      </c>
      <c r="I2491" s="612">
        <f t="shared" si="303"/>
        <v>49</v>
      </c>
      <c r="J2491" s="612">
        <f t="shared" si="304"/>
        <v>49</v>
      </c>
    </row>
    <row r="2492" spans="2:10">
      <c r="B2492" s="332"/>
      <c r="C2492" s="393" t="s">
        <v>3452</v>
      </c>
      <c r="D2492" s="394" t="s">
        <v>3453</v>
      </c>
      <c r="E2492" s="619">
        <v>49</v>
      </c>
      <c r="F2492" s="619">
        <v>49</v>
      </c>
      <c r="G2492" s="612">
        <v>0</v>
      </c>
      <c r="H2492" s="612">
        <v>0</v>
      </c>
      <c r="I2492" s="612">
        <f t="shared" si="303"/>
        <v>49</v>
      </c>
      <c r="J2492" s="612">
        <f t="shared" si="304"/>
        <v>49</v>
      </c>
    </row>
    <row r="2493" spans="2:10">
      <c r="B2493" s="332"/>
      <c r="C2493" s="393" t="s">
        <v>3833</v>
      </c>
      <c r="D2493" s="394" t="s">
        <v>3834</v>
      </c>
      <c r="E2493" s="619">
        <v>42</v>
      </c>
      <c r="F2493" s="619">
        <v>42</v>
      </c>
      <c r="G2493" s="612">
        <v>0</v>
      </c>
      <c r="H2493" s="612">
        <v>0</v>
      </c>
      <c r="I2493" s="612">
        <f t="shared" si="303"/>
        <v>42</v>
      </c>
      <c r="J2493" s="612">
        <f t="shared" si="304"/>
        <v>42</v>
      </c>
    </row>
    <row r="2494" spans="2:10">
      <c r="B2494" s="332"/>
      <c r="C2494" s="393" t="s">
        <v>4616</v>
      </c>
      <c r="D2494" s="394" t="s">
        <v>4617</v>
      </c>
      <c r="E2494" s="619">
        <v>227</v>
      </c>
      <c r="F2494" s="619">
        <v>227</v>
      </c>
      <c r="G2494" s="612">
        <v>0</v>
      </c>
      <c r="H2494" s="612">
        <v>0</v>
      </c>
      <c r="I2494" s="612">
        <f t="shared" si="303"/>
        <v>227</v>
      </c>
      <c r="J2494" s="612">
        <f t="shared" si="304"/>
        <v>227</v>
      </c>
    </row>
    <row r="2495" spans="2:10">
      <c r="B2495" s="332"/>
      <c r="C2495" s="393" t="s">
        <v>3331</v>
      </c>
      <c r="D2495" s="394" t="s">
        <v>3332</v>
      </c>
      <c r="E2495" s="619">
        <v>244</v>
      </c>
      <c r="F2495" s="619">
        <v>244</v>
      </c>
      <c r="G2495" s="612">
        <v>0</v>
      </c>
      <c r="H2495" s="612">
        <v>0</v>
      </c>
      <c r="I2495" s="612">
        <f t="shared" si="303"/>
        <v>244</v>
      </c>
      <c r="J2495" s="612">
        <f t="shared" si="304"/>
        <v>244</v>
      </c>
    </row>
    <row r="2496" spans="2:10">
      <c r="B2496" s="332"/>
      <c r="C2496" s="393" t="s">
        <v>4516</v>
      </c>
      <c r="D2496" s="394" t="s">
        <v>4517</v>
      </c>
      <c r="E2496" s="619">
        <v>13</v>
      </c>
      <c r="F2496" s="619">
        <v>13</v>
      </c>
      <c r="G2496" s="612">
        <v>0</v>
      </c>
      <c r="H2496" s="612">
        <v>0</v>
      </c>
      <c r="I2496" s="612">
        <f t="shared" si="303"/>
        <v>13</v>
      </c>
      <c r="J2496" s="612">
        <f t="shared" si="304"/>
        <v>13</v>
      </c>
    </row>
    <row r="2497" spans="2:10">
      <c r="B2497" s="332"/>
      <c r="C2497" s="393" t="s">
        <v>4618</v>
      </c>
      <c r="D2497" s="394" t="s">
        <v>4619</v>
      </c>
      <c r="E2497" s="619">
        <v>10</v>
      </c>
      <c r="F2497" s="619">
        <v>10</v>
      </c>
      <c r="G2497" s="612">
        <v>0</v>
      </c>
      <c r="H2497" s="612">
        <v>0</v>
      </c>
      <c r="I2497" s="612">
        <f t="shared" si="303"/>
        <v>10</v>
      </c>
      <c r="J2497" s="612">
        <f t="shared" si="304"/>
        <v>10</v>
      </c>
    </row>
    <row r="2498" spans="2:10">
      <c r="B2498" s="332"/>
      <c r="C2498" s="393" t="s">
        <v>3950</v>
      </c>
      <c r="D2498" s="394" t="s">
        <v>3951</v>
      </c>
      <c r="E2498" s="619">
        <v>322</v>
      </c>
      <c r="F2498" s="619">
        <v>322</v>
      </c>
      <c r="G2498" s="612">
        <v>0</v>
      </c>
      <c r="H2498" s="612">
        <v>0</v>
      </c>
      <c r="I2498" s="612">
        <f t="shared" si="303"/>
        <v>322</v>
      </c>
      <c r="J2498" s="612">
        <f t="shared" si="304"/>
        <v>322</v>
      </c>
    </row>
    <row r="2499" spans="2:10">
      <c r="B2499" s="332"/>
      <c r="C2499" s="393" t="s">
        <v>3461</v>
      </c>
      <c r="D2499" s="394" t="s">
        <v>3462</v>
      </c>
      <c r="E2499" s="619">
        <v>95</v>
      </c>
      <c r="F2499" s="619">
        <v>95</v>
      </c>
      <c r="G2499" s="612">
        <v>0</v>
      </c>
      <c r="H2499" s="612">
        <v>0</v>
      </c>
      <c r="I2499" s="612">
        <f t="shared" si="303"/>
        <v>95</v>
      </c>
      <c r="J2499" s="612">
        <f t="shared" si="304"/>
        <v>95</v>
      </c>
    </row>
    <row r="2500" spans="2:10">
      <c r="B2500" s="332"/>
      <c r="C2500" s="393" t="s">
        <v>3952</v>
      </c>
      <c r="D2500" s="394" t="s">
        <v>3953</v>
      </c>
      <c r="E2500" s="619">
        <v>2852</v>
      </c>
      <c r="F2500" s="619">
        <v>2852</v>
      </c>
      <c r="G2500" s="612">
        <v>0</v>
      </c>
      <c r="H2500" s="612">
        <v>0</v>
      </c>
      <c r="I2500" s="612">
        <f t="shared" si="303"/>
        <v>2852</v>
      </c>
      <c r="J2500" s="612">
        <f t="shared" si="304"/>
        <v>2852</v>
      </c>
    </row>
    <row r="2501" spans="2:10">
      <c r="B2501" s="332"/>
      <c r="C2501" s="388" t="s">
        <v>3569</v>
      </c>
      <c r="D2501" s="385" t="s">
        <v>3570</v>
      </c>
      <c r="E2501" s="619">
        <v>175</v>
      </c>
      <c r="F2501" s="619">
        <v>175</v>
      </c>
      <c r="G2501" s="612">
        <v>0</v>
      </c>
      <c r="H2501" s="612">
        <v>0</v>
      </c>
      <c r="I2501" s="612">
        <f t="shared" si="303"/>
        <v>175</v>
      </c>
      <c r="J2501" s="612">
        <f t="shared" si="304"/>
        <v>175</v>
      </c>
    </row>
    <row r="2502" spans="2:10">
      <c r="B2502" s="332"/>
      <c r="C2502" s="393" t="s">
        <v>3219</v>
      </c>
      <c r="D2502" s="394" t="s">
        <v>3220</v>
      </c>
      <c r="E2502" s="619">
        <v>20</v>
      </c>
      <c r="F2502" s="619">
        <v>20</v>
      </c>
      <c r="G2502" s="612">
        <v>0</v>
      </c>
      <c r="H2502" s="612">
        <v>0</v>
      </c>
      <c r="I2502" s="612">
        <f t="shared" si="303"/>
        <v>20</v>
      </c>
      <c r="J2502" s="612">
        <f t="shared" si="304"/>
        <v>20</v>
      </c>
    </row>
    <row r="2503" spans="2:10">
      <c r="B2503" s="332"/>
      <c r="C2503" s="393" t="s">
        <v>3151</v>
      </c>
      <c r="D2503" s="394" t="s">
        <v>3221</v>
      </c>
      <c r="E2503" s="619">
        <v>1879</v>
      </c>
      <c r="F2503" s="619">
        <v>1879</v>
      </c>
      <c r="G2503" s="612">
        <v>0</v>
      </c>
      <c r="H2503" s="612">
        <v>0</v>
      </c>
      <c r="I2503" s="612">
        <f t="shared" si="303"/>
        <v>1879</v>
      </c>
      <c r="J2503" s="612">
        <f t="shared" si="304"/>
        <v>1879</v>
      </c>
    </row>
    <row r="2504" spans="2:10">
      <c r="B2504" s="332"/>
      <c r="C2504" s="393" t="s">
        <v>3154</v>
      </c>
      <c r="D2504" s="394" t="s">
        <v>3155</v>
      </c>
      <c r="E2504" s="619">
        <v>12</v>
      </c>
      <c r="F2504" s="619">
        <v>12</v>
      </c>
      <c r="G2504" s="612">
        <v>0</v>
      </c>
      <c r="H2504" s="612">
        <v>0</v>
      </c>
      <c r="I2504" s="612">
        <f t="shared" si="303"/>
        <v>12</v>
      </c>
      <c r="J2504" s="612">
        <f t="shared" si="304"/>
        <v>12</v>
      </c>
    </row>
    <row r="2505" spans="2:10">
      <c r="B2505" s="332"/>
      <c r="C2505" s="393" t="s">
        <v>3158</v>
      </c>
      <c r="D2505" s="394" t="s">
        <v>3159</v>
      </c>
      <c r="E2505" s="619">
        <v>1316</v>
      </c>
      <c r="F2505" s="619">
        <v>1316</v>
      </c>
      <c r="G2505" s="612">
        <v>0</v>
      </c>
      <c r="H2505" s="612">
        <v>0</v>
      </c>
      <c r="I2505" s="612">
        <f t="shared" si="303"/>
        <v>1316</v>
      </c>
      <c r="J2505" s="612">
        <f t="shared" si="304"/>
        <v>1316</v>
      </c>
    </row>
    <row r="2506" spans="2:10">
      <c r="B2506" s="332"/>
      <c r="C2506" s="393" t="s">
        <v>3160</v>
      </c>
      <c r="D2506" s="394" t="s">
        <v>3161</v>
      </c>
      <c r="E2506" s="619">
        <v>284</v>
      </c>
      <c r="F2506" s="619">
        <v>284</v>
      </c>
      <c r="G2506" s="612">
        <v>0</v>
      </c>
      <c r="H2506" s="612">
        <v>0</v>
      </c>
      <c r="I2506" s="612">
        <f t="shared" si="303"/>
        <v>284</v>
      </c>
      <c r="J2506" s="612">
        <f t="shared" si="304"/>
        <v>284</v>
      </c>
    </row>
    <row r="2507" spans="2:10">
      <c r="B2507" s="332"/>
      <c r="C2507" s="393" t="s">
        <v>3162</v>
      </c>
      <c r="D2507" s="394" t="s">
        <v>3163</v>
      </c>
      <c r="E2507" s="619">
        <v>436</v>
      </c>
      <c r="F2507" s="619">
        <v>436</v>
      </c>
      <c r="G2507" s="612">
        <v>0</v>
      </c>
      <c r="H2507" s="612">
        <v>0</v>
      </c>
      <c r="I2507" s="612">
        <f t="shared" si="303"/>
        <v>436</v>
      </c>
      <c r="J2507" s="612">
        <f t="shared" si="304"/>
        <v>436</v>
      </c>
    </row>
    <row r="2508" spans="2:10">
      <c r="B2508" s="332"/>
      <c r="C2508" s="393" t="s">
        <v>3164</v>
      </c>
      <c r="D2508" s="394" t="s">
        <v>3165</v>
      </c>
      <c r="E2508" s="619">
        <v>6300</v>
      </c>
      <c r="F2508" s="619">
        <v>6300</v>
      </c>
      <c r="G2508" s="612">
        <v>0</v>
      </c>
      <c r="H2508" s="612">
        <v>0</v>
      </c>
      <c r="I2508" s="612">
        <f t="shared" si="303"/>
        <v>6300</v>
      </c>
      <c r="J2508" s="612">
        <f t="shared" si="304"/>
        <v>6300</v>
      </c>
    </row>
    <row r="2509" spans="2:10">
      <c r="B2509" s="332"/>
      <c r="C2509" s="393" t="s">
        <v>3166</v>
      </c>
      <c r="D2509" s="394" t="s">
        <v>3167</v>
      </c>
      <c r="E2509" s="619">
        <v>6488</v>
      </c>
      <c r="F2509" s="619">
        <v>6488</v>
      </c>
      <c r="G2509" s="612">
        <v>0</v>
      </c>
      <c r="H2509" s="612">
        <v>0</v>
      </c>
      <c r="I2509" s="612">
        <f t="shared" si="303"/>
        <v>6488</v>
      </c>
      <c r="J2509" s="612">
        <f t="shared" si="304"/>
        <v>6488</v>
      </c>
    </row>
    <row r="2510" spans="2:10">
      <c r="B2510" s="332"/>
      <c r="C2510" s="393" t="s">
        <v>3168</v>
      </c>
      <c r="D2510" s="394" t="s">
        <v>3169</v>
      </c>
      <c r="E2510" s="619">
        <v>421</v>
      </c>
      <c r="F2510" s="619">
        <v>421</v>
      </c>
      <c r="G2510" s="612">
        <v>0</v>
      </c>
      <c r="H2510" s="612">
        <v>0</v>
      </c>
      <c r="I2510" s="612">
        <f t="shared" si="303"/>
        <v>421</v>
      </c>
      <c r="J2510" s="612">
        <f t="shared" si="304"/>
        <v>421</v>
      </c>
    </row>
    <row r="2511" spans="2:10">
      <c r="B2511" s="332"/>
      <c r="C2511" s="388" t="s">
        <v>3170</v>
      </c>
      <c r="D2511" s="385" t="s">
        <v>3171</v>
      </c>
      <c r="E2511" s="619">
        <v>122</v>
      </c>
      <c r="F2511" s="619">
        <v>122</v>
      </c>
      <c r="G2511" s="612">
        <v>0</v>
      </c>
      <c r="H2511" s="612">
        <v>0</v>
      </c>
      <c r="I2511" s="612">
        <f t="shared" si="303"/>
        <v>122</v>
      </c>
      <c r="J2511" s="612">
        <f t="shared" si="304"/>
        <v>122</v>
      </c>
    </row>
    <row r="2512" spans="2:10">
      <c r="B2512" s="332"/>
      <c r="C2512" s="393" t="s">
        <v>3341</v>
      </c>
      <c r="D2512" s="394" t="s">
        <v>3342</v>
      </c>
      <c r="E2512" s="619">
        <v>38</v>
      </c>
      <c r="F2512" s="619">
        <v>38</v>
      </c>
      <c r="G2512" s="612">
        <v>0</v>
      </c>
      <c r="H2512" s="612">
        <v>0</v>
      </c>
      <c r="I2512" s="612">
        <f t="shared" si="303"/>
        <v>38</v>
      </c>
      <c r="J2512" s="612">
        <f t="shared" si="304"/>
        <v>38</v>
      </c>
    </row>
    <row r="2513" spans="1:10">
      <c r="B2513" s="332"/>
      <c r="C2513" s="393" t="s">
        <v>3178</v>
      </c>
      <c r="D2513" s="394" t="s">
        <v>3179</v>
      </c>
      <c r="E2513" s="619">
        <v>2255</v>
      </c>
      <c r="F2513" s="619">
        <v>2255</v>
      </c>
      <c r="G2513" s="612">
        <v>0</v>
      </c>
      <c r="H2513" s="612">
        <v>0</v>
      </c>
      <c r="I2513" s="612">
        <f t="shared" si="303"/>
        <v>2255</v>
      </c>
      <c r="J2513" s="612">
        <f t="shared" si="304"/>
        <v>2255</v>
      </c>
    </row>
    <row r="2514" spans="1:10">
      <c r="B2514" s="332"/>
      <c r="C2514" s="393" t="s">
        <v>3690</v>
      </c>
      <c r="D2514" s="394" t="s">
        <v>3691</v>
      </c>
      <c r="E2514" s="619">
        <v>842</v>
      </c>
      <c r="F2514" s="619">
        <v>842</v>
      </c>
      <c r="G2514" s="612">
        <v>0</v>
      </c>
      <c r="H2514" s="612">
        <v>0</v>
      </c>
      <c r="I2514" s="612">
        <f t="shared" si="303"/>
        <v>842</v>
      </c>
      <c r="J2514" s="612">
        <f t="shared" si="304"/>
        <v>842</v>
      </c>
    </row>
    <row r="2515" spans="1:10">
      <c r="B2515" s="332"/>
      <c r="C2515" s="388" t="s">
        <v>3184</v>
      </c>
      <c r="D2515" s="385" t="s">
        <v>3185</v>
      </c>
      <c r="E2515" s="619">
        <v>918</v>
      </c>
      <c r="F2515" s="619">
        <v>918</v>
      </c>
      <c r="G2515" s="612">
        <v>0</v>
      </c>
      <c r="H2515" s="612">
        <v>0</v>
      </c>
      <c r="I2515" s="612">
        <f t="shared" si="303"/>
        <v>918</v>
      </c>
      <c r="J2515" s="612">
        <f t="shared" si="304"/>
        <v>918</v>
      </c>
    </row>
    <row r="2516" spans="1:10">
      <c r="B2516" s="332"/>
      <c r="C2516" s="388" t="s">
        <v>3190</v>
      </c>
      <c r="D2516" s="385" t="s">
        <v>3191</v>
      </c>
      <c r="E2516" s="619">
        <v>1370</v>
      </c>
      <c r="F2516" s="619">
        <v>1370</v>
      </c>
      <c r="G2516" s="612">
        <v>0</v>
      </c>
      <c r="H2516" s="612">
        <v>0</v>
      </c>
      <c r="I2516" s="612">
        <f t="shared" si="303"/>
        <v>1370</v>
      </c>
      <c r="J2516" s="612">
        <f t="shared" si="304"/>
        <v>1370</v>
      </c>
    </row>
    <row r="2517" spans="1:10">
      <c r="B2517" s="332"/>
      <c r="C2517" s="431" t="s">
        <v>3708</v>
      </c>
      <c r="D2517" s="385" t="s">
        <v>3709</v>
      </c>
      <c r="E2517" s="619">
        <v>3221</v>
      </c>
      <c r="F2517" s="619">
        <v>3221</v>
      </c>
      <c r="G2517" s="612">
        <v>0</v>
      </c>
      <c r="H2517" s="612">
        <v>0</v>
      </c>
      <c r="I2517" s="612">
        <f t="shared" si="303"/>
        <v>3221</v>
      </c>
      <c r="J2517" s="612">
        <f t="shared" si="304"/>
        <v>3221</v>
      </c>
    </row>
    <row r="2518" spans="1:10">
      <c r="B2518" s="332"/>
      <c r="C2518" s="388" t="s">
        <v>1914</v>
      </c>
      <c r="D2518" s="385" t="s">
        <v>1915</v>
      </c>
      <c r="E2518" s="619">
        <v>1</v>
      </c>
      <c r="F2518" s="619">
        <v>1</v>
      </c>
      <c r="G2518" s="612">
        <v>0</v>
      </c>
      <c r="H2518" s="612">
        <v>0</v>
      </c>
      <c r="I2518" s="612">
        <f t="shared" si="303"/>
        <v>1</v>
      </c>
      <c r="J2518" s="612">
        <f t="shared" si="304"/>
        <v>1</v>
      </c>
    </row>
    <row r="2519" spans="1:10">
      <c r="B2519" s="332"/>
      <c r="C2519" s="388" t="s">
        <v>3481</v>
      </c>
      <c r="D2519" s="385" t="s">
        <v>3482</v>
      </c>
      <c r="E2519" s="619">
        <v>2</v>
      </c>
      <c r="F2519" s="619">
        <v>2</v>
      </c>
      <c r="G2519" s="612">
        <v>0</v>
      </c>
      <c r="H2519" s="612">
        <v>0</v>
      </c>
      <c r="I2519" s="612">
        <f t="shared" si="303"/>
        <v>2</v>
      </c>
      <c r="J2519" s="612">
        <f t="shared" si="304"/>
        <v>2</v>
      </c>
    </row>
    <row r="2520" spans="1:10">
      <c r="C2520" s="388"/>
      <c r="D2520" s="385"/>
      <c r="E2520" s="619"/>
      <c r="F2520" s="619"/>
      <c r="G2520" s="612"/>
      <c r="H2520" s="612"/>
      <c r="I2520" s="612"/>
      <c r="J2520" s="612"/>
    </row>
    <row r="2521" spans="1:10" ht="13.8">
      <c r="A2521" s="392" t="s">
        <v>4620</v>
      </c>
      <c r="C2521" s="333"/>
      <c r="D2521" s="99"/>
      <c r="E2521" s="619"/>
      <c r="F2521" s="619"/>
      <c r="G2521" s="612"/>
      <c r="H2521" s="612"/>
      <c r="I2521" s="612"/>
      <c r="J2521" s="612"/>
    </row>
    <row r="2522" spans="1:10">
      <c r="B2522" s="332"/>
      <c r="C2522" s="388" t="s">
        <v>4621</v>
      </c>
      <c r="D2522" s="385" t="s">
        <v>4622</v>
      </c>
      <c r="E2522" s="619">
        <v>7</v>
      </c>
      <c r="F2522" s="619">
        <v>7</v>
      </c>
      <c r="G2522" s="612">
        <v>41</v>
      </c>
      <c r="H2522" s="612">
        <v>41</v>
      </c>
      <c r="I2522" s="612">
        <f t="shared" si="303"/>
        <v>48</v>
      </c>
      <c r="J2522" s="612">
        <f t="shared" si="304"/>
        <v>48</v>
      </c>
    </row>
    <row r="2523" spans="1:10">
      <c r="B2523" s="332"/>
      <c r="C2523" s="388" t="s">
        <v>3345</v>
      </c>
      <c r="D2523" s="383" t="s">
        <v>3346</v>
      </c>
      <c r="E2523" s="619">
        <v>0</v>
      </c>
      <c r="F2523" s="619">
        <v>0</v>
      </c>
      <c r="G2523" s="612">
        <v>1</v>
      </c>
      <c r="H2523" s="612">
        <v>1</v>
      </c>
      <c r="I2523" s="612">
        <f t="shared" si="303"/>
        <v>1</v>
      </c>
      <c r="J2523" s="612">
        <f t="shared" si="304"/>
        <v>1</v>
      </c>
    </row>
    <row r="2524" spans="1:10">
      <c r="B2524" s="332"/>
      <c r="C2524" s="388" t="s">
        <v>3347</v>
      </c>
      <c r="D2524" s="385" t="s">
        <v>3348</v>
      </c>
      <c r="E2524" s="619">
        <v>0</v>
      </c>
      <c r="F2524" s="619">
        <v>0</v>
      </c>
      <c r="G2524" s="612">
        <v>30</v>
      </c>
      <c r="H2524" s="612">
        <v>30</v>
      </c>
      <c r="I2524" s="612">
        <f t="shared" si="303"/>
        <v>30</v>
      </c>
      <c r="J2524" s="612">
        <f t="shared" si="304"/>
        <v>30</v>
      </c>
    </row>
    <row r="2525" spans="1:10">
      <c r="B2525" s="332"/>
      <c r="C2525" s="388" t="s">
        <v>3092</v>
      </c>
      <c r="D2525" s="383" t="s">
        <v>3093</v>
      </c>
      <c r="E2525" s="619">
        <v>2</v>
      </c>
      <c r="F2525" s="619">
        <v>2</v>
      </c>
      <c r="G2525" s="612">
        <v>183</v>
      </c>
      <c r="H2525" s="612">
        <v>183</v>
      </c>
      <c r="I2525" s="612">
        <f t="shared" si="303"/>
        <v>185</v>
      </c>
      <c r="J2525" s="612">
        <f t="shared" si="304"/>
        <v>185</v>
      </c>
    </row>
    <row r="2526" spans="1:10">
      <c r="B2526" s="332"/>
      <c r="C2526" s="388" t="s">
        <v>3666</v>
      </c>
      <c r="D2526" s="383" t="s">
        <v>3667</v>
      </c>
      <c r="E2526" s="619">
        <v>1</v>
      </c>
      <c r="F2526" s="619">
        <v>1</v>
      </c>
      <c r="G2526" s="612">
        <v>75</v>
      </c>
      <c r="H2526" s="612">
        <v>75</v>
      </c>
      <c r="I2526" s="612">
        <f t="shared" si="303"/>
        <v>76</v>
      </c>
      <c r="J2526" s="612">
        <f t="shared" si="304"/>
        <v>76</v>
      </c>
    </row>
    <row r="2527" spans="1:10">
      <c r="B2527" s="332"/>
      <c r="C2527" s="388" t="s">
        <v>3096</v>
      </c>
      <c r="D2527" s="383" t="s">
        <v>3097</v>
      </c>
      <c r="E2527" s="619">
        <v>0</v>
      </c>
      <c r="F2527" s="619">
        <v>0</v>
      </c>
      <c r="G2527" s="612">
        <v>88</v>
      </c>
      <c r="H2527" s="612">
        <v>88</v>
      </c>
      <c r="I2527" s="612">
        <f t="shared" si="303"/>
        <v>88</v>
      </c>
      <c r="J2527" s="612">
        <f t="shared" si="304"/>
        <v>88</v>
      </c>
    </row>
    <row r="2528" spans="1:10">
      <c r="B2528" s="332"/>
      <c r="C2528" s="388" t="s">
        <v>4623</v>
      </c>
      <c r="D2528" s="437" t="s">
        <v>4624</v>
      </c>
      <c r="E2528" s="619">
        <v>0</v>
      </c>
      <c r="F2528" s="619">
        <v>0</v>
      </c>
      <c r="G2528" s="612">
        <v>1</v>
      </c>
      <c r="H2528" s="612">
        <v>1</v>
      </c>
      <c r="I2528" s="612">
        <f t="shared" si="303"/>
        <v>1</v>
      </c>
      <c r="J2528" s="612">
        <f t="shared" si="304"/>
        <v>1</v>
      </c>
    </row>
    <row r="2529" spans="2:10">
      <c r="B2529" s="332"/>
      <c r="C2529" s="388" t="s">
        <v>3194</v>
      </c>
      <c r="D2529" s="383" t="s">
        <v>3668</v>
      </c>
      <c r="E2529" s="619">
        <v>38</v>
      </c>
      <c r="F2529" s="619">
        <v>38</v>
      </c>
      <c r="G2529" s="612">
        <v>1467</v>
      </c>
      <c r="H2529" s="612">
        <v>1467</v>
      </c>
      <c r="I2529" s="612">
        <f t="shared" si="303"/>
        <v>1505</v>
      </c>
      <c r="J2529" s="612">
        <f t="shared" si="304"/>
        <v>1505</v>
      </c>
    </row>
    <row r="2530" spans="2:10">
      <c r="B2530" s="332"/>
      <c r="C2530" s="388" t="s">
        <v>3379</v>
      </c>
      <c r="D2530" s="385" t="s">
        <v>3380</v>
      </c>
      <c r="E2530" s="619">
        <v>0</v>
      </c>
      <c r="F2530" s="619">
        <v>0</v>
      </c>
      <c r="G2530" s="612">
        <v>1</v>
      </c>
      <c r="H2530" s="612">
        <v>1</v>
      </c>
      <c r="I2530" s="612">
        <f t="shared" si="303"/>
        <v>1</v>
      </c>
      <c r="J2530" s="612">
        <f t="shared" si="304"/>
        <v>1</v>
      </c>
    </row>
    <row r="2531" spans="2:10">
      <c r="B2531" s="332"/>
      <c r="C2531" s="388" t="s">
        <v>3381</v>
      </c>
      <c r="D2531" s="385" t="s">
        <v>3382</v>
      </c>
      <c r="E2531" s="619">
        <v>0</v>
      </c>
      <c r="F2531" s="619">
        <v>0</v>
      </c>
      <c r="G2531" s="612">
        <v>96</v>
      </c>
      <c r="H2531" s="612">
        <v>96</v>
      </c>
      <c r="I2531" s="612">
        <f t="shared" si="303"/>
        <v>96</v>
      </c>
      <c r="J2531" s="612">
        <f t="shared" si="304"/>
        <v>96</v>
      </c>
    </row>
    <row r="2532" spans="2:10">
      <c r="B2532" s="332"/>
      <c r="C2532" s="388" t="s">
        <v>3803</v>
      </c>
      <c r="D2532" s="385" t="s">
        <v>3804</v>
      </c>
      <c r="E2532" s="619">
        <v>0</v>
      </c>
      <c r="F2532" s="619">
        <v>0</v>
      </c>
      <c r="G2532" s="612">
        <v>5</v>
      </c>
      <c r="H2532" s="612">
        <v>5</v>
      </c>
      <c r="I2532" s="612">
        <f t="shared" si="303"/>
        <v>5</v>
      </c>
      <c r="J2532" s="612">
        <f t="shared" si="304"/>
        <v>5</v>
      </c>
    </row>
    <row r="2533" spans="2:10">
      <c r="B2533" s="332"/>
      <c r="C2533" s="388" t="s">
        <v>3101</v>
      </c>
      <c r="D2533" s="385" t="s">
        <v>3102</v>
      </c>
      <c r="E2533" s="619">
        <v>2</v>
      </c>
      <c r="F2533" s="619">
        <v>2</v>
      </c>
      <c r="G2533" s="612">
        <v>729</v>
      </c>
      <c r="H2533" s="612">
        <v>729</v>
      </c>
      <c r="I2533" s="612">
        <f t="shared" si="303"/>
        <v>731</v>
      </c>
      <c r="J2533" s="612">
        <f t="shared" si="304"/>
        <v>731</v>
      </c>
    </row>
    <row r="2534" spans="2:10">
      <c r="B2534" s="332"/>
      <c r="C2534" s="388" t="s">
        <v>3052</v>
      </c>
      <c r="D2534" s="385" t="s">
        <v>3053</v>
      </c>
      <c r="E2534" s="619">
        <v>8</v>
      </c>
      <c r="F2534" s="619">
        <v>8</v>
      </c>
      <c r="G2534" s="612">
        <v>41</v>
      </c>
      <c r="H2534" s="612">
        <v>41</v>
      </c>
      <c r="I2534" s="612">
        <f t="shared" si="303"/>
        <v>49</v>
      </c>
      <c r="J2534" s="612">
        <f t="shared" si="304"/>
        <v>49</v>
      </c>
    </row>
    <row r="2535" spans="2:10">
      <c r="B2535" s="332"/>
      <c r="C2535" s="388" t="s">
        <v>4625</v>
      </c>
      <c r="D2535" s="385" t="s">
        <v>4626</v>
      </c>
      <c r="E2535" s="619">
        <v>0</v>
      </c>
      <c r="F2535" s="619">
        <v>0</v>
      </c>
      <c r="G2535" s="612">
        <v>2</v>
      </c>
      <c r="H2535" s="612">
        <v>2</v>
      </c>
      <c r="I2535" s="612">
        <f t="shared" si="303"/>
        <v>2</v>
      </c>
      <c r="J2535" s="612">
        <f t="shared" si="304"/>
        <v>2</v>
      </c>
    </row>
    <row r="2536" spans="2:10">
      <c r="B2536" s="332"/>
      <c r="C2536" s="388" t="s">
        <v>3120</v>
      </c>
      <c r="D2536" s="385" t="s">
        <v>3121</v>
      </c>
      <c r="E2536" s="619">
        <v>9</v>
      </c>
      <c r="F2536" s="619">
        <v>9</v>
      </c>
      <c r="G2536" s="612">
        <v>437</v>
      </c>
      <c r="H2536" s="612">
        <v>437</v>
      </c>
      <c r="I2536" s="612">
        <f t="shared" si="303"/>
        <v>446</v>
      </c>
      <c r="J2536" s="612">
        <f t="shared" si="304"/>
        <v>446</v>
      </c>
    </row>
    <row r="2537" spans="2:10">
      <c r="B2537" s="332"/>
      <c r="C2537" s="388" t="s">
        <v>4627</v>
      </c>
      <c r="D2537" s="385" t="s">
        <v>4628</v>
      </c>
      <c r="E2537" s="619">
        <v>0</v>
      </c>
      <c r="F2537" s="619">
        <v>0</v>
      </c>
      <c r="G2537" s="612">
        <v>1</v>
      </c>
      <c r="H2537" s="612">
        <v>1</v>
      </c>
      <c r="I2537" s="612">
        <f t="shared" si="303"/>
        <v>1</v>
      </c>
      <c r="J2537" s="612">
        <f t="shared" si="304"/>
        <v>1</v>
      </c>
    </row>
    <row r="2538" spans="2:10">
      <c r="B2538" s="332"/>
      <c r="C2538" s="388" t="s">
        <v>3208</v>
      </c>
      <c r="D2538" s="385" t="s">
        <v>3209</v>
      </c>
      <c r="E2538" s="619">
        <v>3</v>
      </c>
      <c r="F2538" s="619">
        <v>3</v>
      </c>
      <c r="G2538" s="612">
        <v>494</v>
      </c>
      <c r="H2538" s="612">
        <v>494</v>
      </c>
      <c r="I2538" s="612">
        <f t="shared" si="303"/>
        <v>497</v>
      </c>
      <c r="J2538" s="612">
        <f t="shared" si="304"/>
        <v>497</v>
      </c>
    </row>
    <row r="2539" spans="2:10">
      <c r="B2539" s="332"/>
      <c r="C2539" s="388" t="s">
        <v>3553</v>
      </c>
      <c r="D2539" s="437" t="s">
        <v>3554</v>
      </c>
      <c r="E2539" s="619">
        <v>0</v>
      </c>
      <c r="F2539" s="619">
        <v>0</v>
      </c>
      <c r="G2539" s="612">
        <v>7</v>
      </c>
      <c r="H2539" s="612">
        <v>7</v>
      </c>
      <c r="I2539" s="612">
        <f t="shared" ref="I2539:I2596" si="305">SUM(E2539,G2539)</f>
        <v>7</v>
      </c>
      <c r="J2539" s="612">
        <f t="shared" ref="J2539:J2596" si="306">SUM(F2539,H2539)</f>
        <v>7</v>
      </c>
    </row>
    <row r="2540" spans="2:10">
      <c r="B2540" s="332"/>
      <c r="C2540" s="388" t="s">
        <v>3130</v>
      </c>
      <c r="D2540" s="383" t="s">
        <v>3131</v>
      </c>
      <c r="E2540" s="619">
        <v>9</v>
      </c>
      <c r="F2540" s="619">
        <v>9</v>
      </c>
      <c r="G2540" s="612">
        <v>6</v>
      </c>
      <c r="H2540" s="612">
        <v>6</v>
      </c>
      <c r="I2540" s="612">
        <f t="shared" si="305"/>
        <v>15</v>
      </c>
      <c r="J2540" s="612">
        <f t="shared" si="306"/>
        <v>15</v>
      </c>
    </row>
    <row r="2541" spans="2:10">
      <c r="B2541" s="332"/>
      <c r="C2541" s="388" t="s">
        <v>3132</v>
      </c>
      <c r="D2541" s="383" t="s">
        <v>3133</v>
      </c>
      <c r="E2541" s="619">
        <v>5</v>
      </c>
      <c r="F2541" s="619">
        <v>5</v>
      </c>
      <c r="G2541" s="612">
        <v>4</v>
      </c>
      <c r="H2541" s="612">
        <v>4</v>
      </c>
      <c r="I2541" s="612">
        <f t="shared" si="305"/>
        <v>9</v>
      </c>
      <c r="J2541" s="612">
        <f t="shared" si="306"/>
        <v>9</v>
      </c>
    </row>
    <row r="2542" spans="2:10">
      <c r="B2542" s="332"/>
      <c r="C2542" s="388" t="s">
        <v>3454</v>
      </c>
      <c r="D2542" s="385" t="s">
        <v>3455</v>
      </c>
      <c r="E2542" s="619">
        <v>1158</v>
      </c>
      <c r="F2542" s="619">
        <v>1158</v>
      </c>
      <c r="G2542" s="612">
        <v>2788</v>
      </c>
      <c r="H2542" s="612">
        <v>2788</v>
      </c>
      <c r="I2542" s="612">
        <f t="shared" si="305"/>
        <v>3946</v>
      </c>
      <c r="J2542" s="612">
        <f t="shared" si="306"/>
        <v>3946</v>
      </c>
    </row>
    <row r="2543" spans="2:10">
      <c r="B2543" s="332"/>
      <c r="C2543" s="388" t="s">
        <v>3331</v>
      </c>
      <c r="D2543" s="385" t="s">
        <v>3332</v>
      </c>
      <c r="E2543" s="619">
        <v>0</v>
      </c>
      <c r="F2543" s="619">
        <v>0</v>
      </c>
      <c r="G2543" s="612">
        <v>1</v>
      </c>
      <c r="H2543" s="612">
        <v>1</v>
      </c>
      <c r="I2543" s="612">
        <f t="shared" si="305"/>
        <v>1</v>
      </c>
      <c r="J2543" s="612">
        <f t="shared" si="306"/>
        <v>1</v>
      </c>
    </row>
    <row r="2544" spans="2:10">
      <c r="B2544" s="332"/>
      <c r="C2544" s="388" t="s">
        <v>3210</v>
      </c>
      <c r="D2544" s="385" t="s">
        <v>3211</v>
      </c>
      <c r="E2544" s="619">
        <v>0</v>
      </c>
      <c r="F2544" s="619">
        <v>0</v>
      </c>
      <c r="G2544" s="612">
        <v>257</v>
      </c>
      <c r="H2544" s="612">
        <v>257</v>
      </c>
      <c r="I2544" s="612">
        <f t="shared" si="305"/>
        <v>257</v>
      </c>
      <c r="J2544" s="612">
        <f t="shared" si="306"/>
        <v>257</v>
      </c>
    </row>
    <row r="2545" spans="2:10">
      <c r="B2545" s="332"/>
      <c r="C2545" s="388" t="s">
        <v>3835</v>
      </c>
      <c r="D2545" s="385" t="s">
        <v>3836</v>
      </c>
      <c r="E2545" s="619">
        <v>0</v>
      </c>
      <c r="F2545" s="619">
        <v>0</v>
      </c>
      <c r="G2545" s="612">
        <v>1</v>
      </c>
      <c r="H2545" s="612">
        <v>1</v>
      </c>
      <c r="I2545" s="612">
        <f t="shared" si="305"/>
        <v>1</v>
      </c>
      <c r="J2545" s="612">
        <f t="shared" si="306"/>
        <v>1</v>
      </c>
    </row>
    <row r="2546" spans="2:10">
      <c r="B2546" s="332"/>
      <c r="C2546" s="388" t="s">
        <v>3333</v>
      </c>
      <c r="D2546" s="385" t="s">
        <v>3334</v>
      </c>
      <c r="E2546" s="619">
        <v>0</v>
      </c>
      <c r="F2546" s="619">
        <v>0</v>
      </c>
      <c r="G2546" s="612">
        <v>1</v>
      </c>
      <c r="H2546" s="612">
        <v>1</v>
      </c>
      <c r="I2546" s="612">
        <f t="shared" si="305"/>
        <v>1</v>
      </c>
      <c r="J2546" s="612">
        <f t="shared" si="306"/>
        <v>1</v>
      </c>
    </row>
    <row r="2547" spans="2:10">
      <c r="B2547" s="332"/>
      <c r="C2547" s="388" t="s">
        <v>3458</v>
      </c>
      <c r="D2547" s="385" t="s">
        <v>3681</v>
      </c>
      <c r="E2547" s="619">
        <v>0</v>
      </c>
      <c r="F2547" s="619">
        <v>0</v>
      </c>
      <c r="G2547" s="612">
        <v>1</v>
      </c>
      <c r="H2547" s="612">
        <v>1</v>
      </c>
      <c r="I2547" s="612">
        <f t="shared" si="305"/>
        <v>1</v>
      </c>
      <c r="J2547" s="612">
        <f t="shared" si="306"/>
        <v>1</v>
      </c>
    </row>
    <row r="2548" spans="2:10">
      <c r="B2548" s="332"/>
      <c r="C2548" s="388" t="s">
        <v>4629</v>
      </c>
      <c r="D2548" s="383" t="s">
        <v>4630</v>
      </c>
      <c r="E2548" s="619">
        <v>438</v>
      </c>
      <c r="F2548" s="619">
        <v>438</v>
      </c>
      <c r="G2548" s="612">
        <v>4222</v>
      </c>
      <c r="H2548" s="612">
        <v>4222</v>
      </c>
      <c r="I2548" s="612">
        <f t="shared" si="305"/>
        <v>4660</v>
      </c>
      <c r="J2548" s="612">
        <f t="shared" si="306"/>
        <v>4660</v>
      </c>
    </row>
    <row r="2549" spans="2:10">
      <c r="B2549" s="332"/>
      <c r="C2549" s="388" t="s">
        <v>4631</v>
      </c>
      <c r="D2549" s="383" t="s">
        <v>4632</v>
      </c>
      <c r="E2549" s="619">
        <v>1364</v>
      </c>
      <c r="F2549" s="619">
        <v>1364</v>
      </c>
      <c r="G2549" s="612">
        <v>3197</v>
      </c>
      <c r="H2549" s="612">
        <v>3197</v>
      </c>
      <c r="I2549" s="612">
        <f t="shared" si="305"/>
        <v>4561</v>
      </c>
      <c r="J2549" s="612">
        <f t="shared" si="306"/>
        <v>4561</v>
      </c>
    </row>
    <row r="2550" spans="2:10">
      <c r="B2550" s="332"/>
      <c r="C2550" s="388" t="s">
        <v>4633</v>
      </c>
      <c r="D2550" s="437" t="s">
        <v>4634</v>
      </c>
      <c r="E2550" s="619">
        <v>0</v>
      </c>
      <c r="F2550" s="619">
        <v>0</v>
      </c>
      <c r="G2550" s="612">
        <v>2</v>
      </c>
      <c r="H2550" s="612">
        <v>2</v>
      </c>
      <c r="I2550" s="612">
        <f t="shared" si="305"/>
        <v>2</v>
      </c>
      <c r="J2550" s="612">
        <f t="shared" si="306"/>
        <v>2</v>
      </c>
    </row>
    <row r="2551" spans="2:10">
      <c r="B2551" s="332"/>
      <c r="C2551" s="388" t="s">
        <v>4635</v>
      </c>
      <c r="D2551" s="383" t="s">
        <v>4636</v>
      </c>
      <c r="E2551" s="619">
        <v>12</v>
      </c>
      <c r="F2551" s="619">
        <v>12</v>
      </c>
      <c r="G2551" s="612">
        <v>40</v>
      </c>
      <c r="H2551" s="612">
        <v>40</v>
      </c>
      <c r="I2551" s="612">
        <f t="shared" si="305"/>
        <v>52</v>
      </c>
      <c r="J2551" s="612">
        <f t="shared" si="306"/>
        <v>52</v>
      </c>
    </row>
    <row r="2552" spans="2:10">
      <c r="B2552" s="332"/>
      <c r="C2552" s="388" t="s">
        <v>4637</v>
      </c>
      <c r="D2552" s="383" t="s">
        <v>4638</v>
      </c>
      <c r="E2552" s="619">
        <v>1</v>
      </c>
      <c r="F2552" s="619">
        <v>1</v>
      </c>
      <c r="G2552" s="612">
        <v>2</v>
      </c>
      <c r="H2552" s="612">
        <v>2</v>
      </c>
      <c r="I2552" s="612">
        <f t="shared" si="305"/>
        <v>3</v>
      </c>
      <c r="J2552" s="612">
        <f t="shared" si="306"/>
        <v>3</v>
      </c>
    </row>
    <row r="2553" spans="2:10">
      <c r="B2553" s="332"/>
      <c r="C2553" s="388" t="s">
        <v>4639</v>
      </c>
      <c r="D2553" s="383" t="s">
        <v>4640</v>
      </c>
      <c r="E2553" s="619">
        <v>23</v>
      </c>
      <c r="F2553" s="619">
        <v>23</v>
      </c>
      <c r="G2553" s="612">
        <v>111</v>
      </c>
      <c r="H2553" s="612">
        <v>111</v>
      </c>
      <c r="I2553" s="612">
        <f t="shared" si="305"/>
        <v>134</v>
      </c>
      <c r="J2553" s="612">
        <f t="shared" si="306"/>
        <v>134</v>
      </c>
    </row>
    <row r="2554" spans="2:10">
      <c r="B2554" s="332"/>
      <c r="C2554" s="388" t="s">
        <v>4641</v>
      </c>
      <c r="D2554" s="383" t="s">
        <v>4642</v>
      </c>
      <c r="E2554" s="619">
        <v>0</v>
      </c>
      <c r="F2554" s="619">
        <v>0</v>
      </c>
      <c r="G2554" s="612">
        <v>4</v>
      </c>
      <c r="H2554" s="612">
        <v>4</v>
      </c>
      <c r="I2554" s="612">
        <f t="shared" si="305"/>
        <v>4</v>
      </c>
      <c r="J2554" s="612">
        <f t="shared" si="306"/>
        <v>4</v>
      </c>
    </row>
    <row r="2555" spans="2:10">
      <c r="B2555" s="332"/>
      <c r="C2555" s="388" t="s">
        <v>4643</v>
      </c>
      <c r="D2555" s="383" t="s">
        <v>4644</v>
      </c>
      <c r="E2555" s="619">
        <v>0</v>
      </c>
      <c r="F2555" s="619">
        <v>0</v>
      </c>
      <c r="G2555" s="612">
        <v>24</v>
      </c>
      <c r="H2555" s="612">
        <v>24</v>
      </c>
      <c r="I2555" s="612">
        <f t="shared" si="305"/>
        <v>24</v>
      </c>
      <c r="J2555" s="612">
        <f t="shared" si="306"/>
        <v>24</v>
      </c>
    </row>
    <row r="2556" spans="2:10">
      <c r="B2556" s="332"/>
      <c r="C2556" s="388" t="s">
        <v>4645</v>
      </c>
      <c r="D2556" s="383" t="s">
        <v>4646</v>
      </c>
      <c r="E2556" s="619">
        <v>0</v>
      </c>
      <c r="F2556" s="619">
        <v>0</v>
      </c>
      <c r="G2556" s="612">
        <v>10</v>
      </c>
      <c r="H2556" s="612">
        <v>10</v>
      </c>
      <c r="I2556" s="612">
        <f t="shared" si="305"/>
        <v>10</v>
      </c>
      <c r="J2556" s="612">
        <f t="shared" si="306"/>
        <v>10</v>
      </c>
    </row>
    <row r="2557" spans="2:10">
      <c r="B2557" s="332"/>
      <c r="C2557" s="388" t="s">
        <v>4647</v>
      </c>
      <c r="D2557" s="383" t="s">
        <v>4648</v>
      </c>
      <c r="E2557" s="619">
        <v>0</v>
      </c>
      <c r="F2557" s="619">
        <v>0</v>
      </c>
      <c r="G2557" s="612">
        <v>139</v>
      </c>
      <c r="H2557" s="612">
        <v>139</v>
      </c>
      <c r="I2557" s="612">
        <f t="shared" si="305"/>
        <v>139</v>
      </c>
      <c r="J2557" s="612">
        <f t="shared" si="306"/>
        <v>139</v>
      </c>
    </row>
    <row r="2558" spans="2:10">
      <c r="B2558" s="332"/>
      <c r="C2558" s="388" t="s">
        <v>4649</v>
      </c>
      <c r="D2558" s="383" t="s">
        <v>4650</v>
      </c>
      <c r="E2558" s="619">
        <v>0</v>
      </c>
      <c r="F2558" s="619">
        <v>0</v>
      </c>
      <c r="G2558" s="612">
        <v>3</v>
      </c>
      <c r="H2558" s="612">
        <v>3</v>
      </c>
      <c r="I2558" s="612">
        <f t="shared" si="305"/>
        <v>3</v>
      </c>
      <c r="J2558" s="612">
        <f t="shared" si="306"/>
        <v>3</v>
      </c>
    </row>
    <row r="2559" spans="2:10">
      <c r="B2559" s="332"/>
      <c r="C2559" s="388" t="s">
        <v>4651</v>
      </c>
      <c r="D2559" s="383" t="s">
        <v>4652</v>
      </c>
      <c r="E2559" s="619">
        <v>0</v>
      </c>
      <c r="F2559" s="619">
        <v>0</v>
      </c>
      <c r="G2559" s="612">
        <v>72</v>
      </c>
      <c r="H2559" s="612">
        <v>72</v>
      </c>
      <c r="I2559" s="612">
        <f t="shared" si="305"/>
        <v>72</v>
      </c>
      <c r="J2559" s="612">
        <f t="shared" si="306"/>
        <v>72</v>
      </c>
    </row>
    <row r="2560" spans="2:10">
      <c r="B2560" s="332"/>
      <c r="C2560" s="388" t="s">
        <v>4653</v>
      </c>
      <c r="D2560" s="383" t="s">
        <v>4654</v>
      </c>
      <c r="E2560" s="619">
        <v>0</v>
      </c>
      <c r="F2560" s="619">
        <v>0</v>
      </c>
      <c r="G2560" s="612">
        <v>3</v>
      </c>
      <c r="H2560" s="612">
        <v>3</v>
      </c>
      <c r="I2560" s="612">
        <f t="shared" si="305"/>
        <v>3</v>
      </c>
      <c r="J2560" s="612">
        <f t="shared" si="306"/>
        <v>3</v>
      </c>
    </row>
    <row r="2561" spans="2:10">
      <c r="B2561" s="332"/>
      <c r="C2561" s="388" t="s">
        <v>4655</v>
      </c>
      <c r="D2561" s="383" t="s">
        <v>4656</v>
      </c>
      <c r="E2561" s="619">
        <v>31</v>
      </c>
      <c r="F2561" s="619">
        <v>31</v>
      </c>
      <c r="G2561" s="612">
        <v>69</v>
      </c>
      <c r="H2561" s="612">
        <v>69</v>
      </c>
      <c r="I2561" s="612">
        <f t="shared" si="305"/>
        <v>100</v>
      </c>
      <c r="J2561" s="612">
        <f t="shared" si="306"/>
        <v>100</v>
      </c>
    </row>
    <row r="2562" spans="2:10">
      <c r="B2562" s="332"/>
      <c r="C2562" s="388" t="s">
        <v>4657</v>
      </c>
      <c r="D2562" s="383" t="s">
        <v>4658</v>
      </c>
      <c r="E2562" s="619">
        <v>0</v>
      </c>
      <c r="F2562" s="619">
        <v>0</v>
      </c>
      <c r="G2562" s="612">
        <v>4</v>
      </c>
      <c r="H2562" s="612">
        <v>4</v>
      </c>
      <c r="I2562" s="612">
        <f t="shared" si="305"/>
        <v>4</v>
      </c>
      <c r="J2562" s="612">
        <f t="shared" si="306"/>
        <v>4</v>
      </c>
    </row>
    <row r="2563" spans="2:10">
      <c r="B2563" s="332"/>
      <c r="C2563" s="388" t="s">
        <v>4659</v>
      </c>
      <c r="D2563" s="383" t="s">
        <v>4660</v>
      </c>
      <c r="E2563" s="619">
        <v>446</v>
      </c>
      <c r="F2563" s="619">
        <v>446</v>
      </c>
      <c r="G2563" s="612">
        <v>838</v>
      </c>
      <c r="H2563" s="612">
        <v>838</v>
      </c>
      <c r="I2563" s="612">
        <f t="shared" si="305"/>
        <v>1284</v>
      </c>
      <c r="J2563" s="612">
        <f t="shared" si="306"/>
        <v>1284</v>
      </c>
    </row>
    <row r="2564" spans="2:10">
      <c r="B2564" s="332"/>
      <c r="C2564" s="388" t="s">
        <v>4661</v>
      </c>
      <c r="D2564" s="383" t="s">
        <v>4662</v>
      </c>
      <c r="E2564" s="619">
        <v>1</v>
      </c>
      <c r="F2564" s="619">
        <v>1</v>
      </c>
      <c r="G2564" s="612">
        <v>7</v>
      </c>
      <c r="H2564" s="612">
        <v>7</v>
      </c>
      <c r="I2564" s="612">
        <f t="shared" si="305"/>
        <v>8</v>
      </c>
      <c r="J2564" s="612">
        <f t="shared" si="306"/>
        <v>8</v>
      </c>
    </row>
    <row r="2565" spans="2:10">
      <c r="B2565" s="332"/>
      <c r="C2565" s="388" t="s">
        <v>4663</v>
      </c>
      <c r="D2565" s="383" t="s">
        <v>4664</v>
      </c>
      <c r="E2565" s="619">
        <v>670</v>
      </c>
      <c r="F2565" s="619">
        <v>670</v>
      </c>
      <c r="G2565" s="612">
        <v>1190</v>
      </c>
      <c r="H2565" s="612">
        <v>1190</v>
      </c>
      <c r="I2565" s="612">
        <f t="shared" si="305"/>
        <v>1860</v>
      </c>
      <c r="J2565" s="612">
        <f t="shared" si="306"/>
        <v>1860</v>
      </c>
    </row>
    <row r="2566" spans="2:10">
      <c r="B2566" s="332"/>
      <c r="C2566" s="388" t="s">
        <v>3461</v>
      </c>
      <c r="D2566" s="383" t="s">
        <v>3462</v>
      </c>
      <c r="E2566" s="619">
        <v>9</v>
      </c>
      <c r="F2566" s="619">
        <v>9</v>
      </c>
      <c r="G2566" s="612">
        <v>72</v>
      </c>
      <c r="H2566" s="612">
        <v>72</v>
      </c>
      <c r="I2566" s="612">
        <f t="shared" si="305"/>
        <v>81</v>
      </c>
      <c r="J2566" s="612">
        <f t="shared" si="306"/>
        <v>81</v>
      </c>
    </row>
    <row r="2567" spans="2:10">
      <c r="B2567" s="332"/>
      <c r="C2567" s="388" t="s">
        <v>3839</v>
      </c>
      <c r="D2567" s="383" t="s">
        <v>3840</v>
      </c>
      <c r="E2567" s="619">
        <v>1</v>
      </c>
      <c r="F2567" s="619">
        <v>1</v>
      </c>
      <c r="G2567" s="612">
        <v>60</v>
      </c>
      <c r="H2567" s="612">
        <v>60</v>
      </c>
      <c r="I2567" s="612">
        <f t="shared" si="305"/>
        <v>61</v>
      </c>
      <c r="J2567" s="612">
        <f t="shared" si="306"/>
        <v>61</v>
      </c>
    </row>
    <row r="2568" spans="2:10">
      <c r="B2568" s="332"/>
      <c r="C2568" s="388" t="s">
        <v>3682</v>
      </c>
      <c r="D2568" s="383" t="s">
        <v>3683</v>
      </c>
      <c r="E2568" s="619">
        <v>3</v>
      </c>
      <c r="F2568" s="619">
        <v>3</v>
      </c>
      <c r="G2568" s="612">
        <v>8</v>
      </c>
      <c r="H2568" s="612">
        <v>8</v>
      </c>
      <c r="I2568" s="612">
        <f t="shared" si="305"/>
        <v>11</v>
      </c>
      <c r="J2568" s="612">
        <f t="shared" si="306"/>
        <v>11</v>
      </c>
    </row>
    <row r="2569" spans="2:10">
      <c r="B2569" s="332"/>
      <c r="C2569" s="388" t="s">
        <v>3684</v>
      </c>
      <c r="D2569" s="383" t="s">
        <v>3685</v>
      </c>
      <c r="E2569" s="619">
        <v>7</v>
      </c>
      <c r="F2569" s="619">
        <v>7</v>
      </c>
      <c r="G2569" s="612">
        <v>258</v>
      </c>
      <c r="H2569" s="612">
        <v>258</v>
      </c>
      <c r="I2569" s="612">
        <f t="shared" si="305"/>
        <v>265</v>
      </c>
      <c r="J2569" s="612">
        <f t="shared" si="306"/>
        <v>265</v>
      </c>
    </row>
    <row r="2570" spans="2:10">
      <c r="B2570" s="332"/>
      <c r="C2570" s="388" t="s">
        <v>4665</v>
      </c>
      <c r="D2570" s="383" t="s">
        <v>4666</v>
      </c>
      <c r="E2570" s="619">
        <v>0</v>
      </c>
      <c r="F2570" s="619">
        <v>0</v>
      </c>
      <c r="G2570" s="612">
        <v>2</v>
      </c>
      <c r="H2570" s="612">
        <v>2</v>
      </c>
      <c r="I2570" s="612">
        <f t="shared" si="305"/>
        <v>2</v>
      </c>
      <c r="J2570" s="612">
        <f t="shared" si="306"/>
        <v>2</v>
      </c>
    </row>
    <row r="2571" spans="2:10">
      <c r="B2571" s="332"/>
      <c r="C2571" s="388" t="s">
        <v>3686</v>
      </c>
      <c r="D2571" s="383" t="s">
        <v>3687</v>
      </c>
      <c r="E2571" s="619">
        <v>3</v>
      </c>
      <c r="F2571" s="619">
        <v>3</v>
      </c>
      <c r="G2571" s="612">
        <v>60</v>
      </c>
      <c r="H2571" s="612">
        <v>60</v>
      </c>
      <c r="I2571" s="612">
        <f t="shared" si="305"/>
        <v>63</v>
      </c>
      <c r="J2571" s="612">
        <f t="shared" si="306"/>
        <v>63</v>
      </c>
    </row>
    <row r="2572" spans="2:10">
      <c r="B2572" s="332"/>
      <c r="C2572" s="388" t="s">
        <v>4667</v>
      </c>
      <c r="D2572" s="383" t="s">
        <v>4668</v>
      </c>
      <c r="E2572" s="619">
        <v>53</v>
      </c>
      <c r="F2572" s="619">
        <v>53</v>
      </c>
      <c r="G2572" s="612">
        <v>155</v>
      </c>
      <c r="H2572" s="612">
        <v>155</v>
      </c>
      <c r="I2572" s="612">
        <f t="shared" si="305"/>
        <v>208</v>
      </c>
      <c r="J2572" s="612">
        <f t="shared" si="306"/>
        <v>208</v>
      </c>
    </row>
    <row r="2573" spans="2:10">
      <c r="B2573" s="332"/>
      <c r="C2573" s="388" t="s">
        <v>4669</v>
      </c>
      <c r="D2573" s="383" t="s">
        <v>4670</v>
      </c>
      <c r="E2573" s="619">
        <v>149</v>
      </c>
      <c r="F2573" s="619">
        <v>149</v>
      </c>
      <c r="G2573" s="612">
        <v>1361</v>
      </c>
      <c r="H2573" s="612">
        <v>1361</v>
      </c>
      <c r="I2573" s="612">
        <f t="shared" si="305"/>
        <v>1510</v>
      </c>
      <c r="J2573" s="612">
        <f t="shared" si="306"/>
        <v>1510</v>
      </c>
    </row>
    <row r="2574" spans="2:10">
      <c r="B2574" s="332"/>
      <c r="C2574" s="388" t="s">
        <v>4671</v>
      </c>
      <c r="D2574" s="383" t="s">
        <v>4672</v>
      </c>
      <c r="E2574" s="619">
        <v>115</v>
      </c>
      <c r="F2574" s="619">
        <v>115</v>
      </c>
      <c r="G2574" s="612">
        <v>571</v>
      </c>
      <c r="H2574" s="612">
        <v>571</v>
      </c>
      <c r="I2574" s="612">
        <f t="shared" si="305"/>
        <v>686</v>
      </c>
      <c r="J2574" s="612">
        <f t="shared" si="306"/>
        <v>686</v>
      </c>
    </row>
    <row r="2575" spans="2:10">
      <c r="B2575" s="332"/>
      <c r="C2575" s="388" t="s">
        <v>4673</v>
      </c>
      <c r="D2575" s="383" t="s">
        <v>4674</v>
      </c>
      <c r="E2575" s="619">
        <v>254</v>
      </c>
      <c r="F2575" s="619">
        <v>254</v>
      </c>
      <c r="G2575" s="612">
        <v>1693</v>
      </c>
      <c r="H2575" s="612">
        <v>1693</v>
      </c>
      <c r="I2575" s="612">
        <f t="shared" si="305"/>
        <v>1947</v>
      </c>
      <c r="J2575" s="612">
        <f t="shared" si="306"/>
        <v>1947</v>
      </c>
    </row>
    <row r="2576" spans="2:10">
      <c r="B2576" s="332"/>
      <c r="C2576" s="388" t="s">
        <v>4675</v>
      </c>
      <c r="D2576" s="383" t="s">
        <v>4676</v>
      </c>
      <c r="E2576" s="619">
        <v>6</v>
      </c>
      <c r="F2576" s="619">
        <v>6</v>
      </c>
      <c r="G2576" s="612">
        <v>118</v>
      </c>
      <c r="H2576" s="612">
        <v>118</v>
      </c>
      <c r="I2576" s="612">
        <f t="shared" si="305"/>
        <v>124</v>
      </c>
      <c r="J2576" s="612">
        <f t="shared" si="306"/>
        <v>124</v>
      </c>
    </row>
    <row r="2577" spans="2:10">
      <c r="B2577" s="332"/>
      <c r="C2577" s="388" t="s">
        <v>4677</v>
      </c>
      <c r="D2577" s="383" t="s">
        <v>4678</v>
      </c>
      <c r="E2577" s="619">
        <v>22</v>
      </c>
      <c r="F2577" s="619">
        <v>22</v>
      </c>
      <c r="G2577" s="612">
        <v>796</v>
      </c>
      <c r="H2577" s="612">
        <v>796</v>
      </c>
      <c r="I2577" s="612">
        <f t="shared" si="305"/>
        <v>818</v>
      </c>
      <c r="J2577" s="612">
        <f t="shared" si="306"/>
        <v>818</v>
      </c>
    </row>
    <row r="2578" spans="2:10">
      <c r="B2578" s="332"/>
      <c r="C2578" s="388" t="s">
        <v>4679</v>
      </c>
      <c r="D2578" s="383" t="s">
        <v>4680</v>
      </c>
      <c r="E2578" s="619">
        <v>0</v>
      </c>
      <c r="F2578" s="619">
        <v>0</v>
      </c>
      <c r="G2578" s="612">
        <v>15</v>
      </c>
      <c r="H2578" s="612">
        <v>15</v>
      </c>
      <c r="I2578" s="612">
        <f t="shared" si="305"/>
        <v>15</v>
      </c>
      <c r="J2578" s="612">
        <f t="shared" si="306"/>
        <v>15</v>
      </c>
    </row>
    <row r="2579" spans="2:10">
      <c r="B2579" s="332"/>
      <c r="C2579" s="388" t="s">
        <v>4681</v>
      </c>
      <c r="D2579" s="383" t="s">
        <v>4682</v>
      </c>
      <c r="E2579" s="619">
        <v>0</v>
      </c>
      <c r="F2579" s="619">
        <v>0</v>
      </c>
      <c r="G2579" s="612">
        <v>16</v>
      </c>
      <c r="H2579" s="612">
        <v>16</v>
      </c>
      <c r="I2579" s="612">
        <f t="shared" si="305"/>
        <v>16</v>
      </c>
      <c r="J2579" s="612">
        <f t="shared" si="306"/>
        <v>16</v>
      </c>
    </row>
    <row r="2580" spans="2:10">
      <c r="B2580" s="332"/>
      <c r="C2580" s="388" t="s">
        <v>4683</v>
      </c>
      <c r="D2580" s="383" t="s">
        <v>4684</v>
      </c>
      <c r="E2580" s="619">
        <v>0</v>
      </c>
      <c r="F2580" s="619">
        <v>0</v>
      </c>
      <c r="G2580" s="612">
        <v>6</v>
      </c>
      <c r="H2580" s="612">
        <v>6</v>
      </c>
      <c r="I2580" s="612">
        <f t="shared" si="305"/>
        <v>6</v>
      </c>
      <c r="J2580" s="612">
        <f t="shared" si="306"/>
        <v>6</v>
      </c>
    </row>
    <row r="2581" spans="2:10">
      <c r="B2581" s="332"/>
      <c r="C2581" s="388" t="s">
        <v>4685</v>
      </c>
      <c r="D2581" s="383" t="s">
        <v>4686</v>
      </c>
      <c r="E2581" s="619">
        <v>0</v>
      </c>
      <c r="F2581" s="619">
        <v>0</v>
      </c>
      <c r="G2581" s="612">
        <v>9</v>
      </c>
      <c r="H2581" s="612">
        <v>9</v>
      </c>
      <c r="I2581" s="612">
        <f t="shared" si="305"/>
        <v>9</v>
      </c>
      <c r="J2581" s="612">
        <f t="shared" si="306"/>
        <v>9</v>
      </c>
    </row>
    <row r="2582" spans="2:10">
      <c r="B2582" s="332"/>
      <c r="C2582" s="388" t="s">
        <v>4687</v>
      </c>
      <c r="D2582" s="383" t="s">
        <v>4688</v>
      </c>
      <c r="E2582" s="619">
        <v>33</v>
      </c>
      <c r="F2582" s="619">
        <v>33</v>
      </c>
      <c r="G2582" s="612">
        <v>95</v>
      </c>
      <c r="H2582" s="612">
        <v>95</v>
      </c>
      <c r="I2582" s="612">
        <f t="shared" si="305"/>
        <v>128</v>
      </c>
      <c r="J2582" s="612">
        <f t="shared" si="306"/>
        <v>128</v>
      </c>
    </row>
    <row r="2583" spans="2:10">
      <c r="B2583" s="332"/>
      <c r="C2583" s="388" t="s">
        <v>4689</v>
      </c>
      <c r="D2583" s="383" t="s">
        <v>4690</v>
      </c>
      <c r="E2583" s="619">
        <v>1</v>
      </c>
      <c r="F2583" s="619">
        <v>1</v>
      </c>
      <c r="G2583" s="612">
        <v>8</v>
      </c>
      <c r="H2583" s="612">
        <v>8</v>
      </c>
      <c r="I2583" s="612">
        <f t="shared" si="305"/>
        <v>9</v>
      </c>
      <c r="J2583" s="612">
        <f t="shared" si="306"/>
        <v>9</v>
      </c>
    </row>
    <row r="2584" spans="2:10">
      <c r="B2584" s="332"/>
      <c r="C2584" s="388" t="s">
        <v>3463</v>
      </c>
      <c r="D2584" s="383" t="s">
        <v>3464</v>
      </c>
      <c r="E2584" s="619">
        <v>451</v>
      </c>
      <c r="F2584" s="619">
        <v>451</v>
      </c>
      <c r="G2584" s="612">
        <v>984</v>
      </c>
      <c r="H2584" s="612">
        <v>984</v>
      </c>
      <c r="I2584" s="612">
        <f t="shared" si="305"/>
        <v>1435</v>
      </c>
      <c r="J2584" s="612">
        <f t="shared" si="306"/>
        <v>1435</v>
      </c>
    </row>
    <row r="2585" spans="2:10">
      <c r="B2585" s="332"/>
      <c r="C2585" s="388" t="s">
        <v>3465</v>
      </c>
      <c r="D2585" s="383" t="s">
        <v>3466</v>
      </c>
      <c r="E2585" s="619">
        <v>0</v>
      </c>
      <c r="F2585" s="619">
        <v>0</v>
      </c>
      <c r="G2585" s="612">
        <v>12</v>
      </c>
      <c r="H2585" s="612">
        <v>12</v>
      </c>
      <c r="I2585" s="612">
        <f t="shared" si="305"/>
        <v>12</v>
      </c>
      <c r="J2585" s="612">
        <f t="shared" si="306"/>
        <v>12</v>
      </c>
    </row>
    <row r="2586" spans="2:10">
      <c r="B2586" s="332"/>
      <c r="C2586" s="388" t="s">
        <v>4691</v>
      </c>
      <c r="D2586" s="383" t="s">
        <v>4692</v>
      </c>
      <c r="E2586" s="619">
        <v>680</v>
      </c>
      <c r="F2586" s="619">
        <v>680</v>
      </c>
      <c r="G2586" s="612">
        <v>1279</v>
      </c>
      <c r="H2586" s="612">
        <v>1279</v>
      </c>
      <c r="I2586" s="612">
        <f t="shared" si="305"/>
        <v>1959</v>
      </c>
      <c r="J2586" s="612">
        <f t="shared" si="306"/>
        <v>1959</v>
      </c>
    </row>
    <row r="2587" spans="2:10">
      <c r="B2587" s="332"/>
      <c r="C2587" s="388" t="s">
        <v>3467</v>
      </c>
      <c r="D2587" s="383" t="s">
        <v>3468</v>
      </c>
      <c r="E2587" s="619">
        <v>0</v>
      </c>
      <c r="F2587" s="619">
        <v>0</v>
      </c>
      <c r="G2587" s="612">
        <v>2</v>
      </c>
      <c r="H2587" s="612">
        <v>2</v>
      </c>
      <c r="I2587" s="612">
        <f t="shared" si="305"/>
        <v>2</v>
      </c>
      <c r="J2587" s="612">
        <f t="shared" si="306"/>
        <v>2</v>
      </c>
    </row>
    <row r="2588" spans="2:10">
      <c r="B2588" s="332"/>
      <c r="C2588" s="388" t="s">
        <v>4693</v>
      </c>
      <c r="D2588" s="383" t="s">
        <v>4694</v>
      </c>
      <c r="E2588" s="619">
        <v>1</v>
      </c>
      <c r="F2588" s="619">
        <v>1</v>
      </c>
      <c r="G2588" s="612">
        <v>0</v>
      </c>
      <c r="H2588" s="612">
        <v>0</v>
      </c>
      <c r="I2588" s="612">
        <f t="shared" si="305"/>
        <v>1</v>
      </c>
      <c r="J2588" s="612">
        <f t="shared" si="306"/>
        <v>1</v>
      </c>
    </row>
    <row r="2589" spans="2:10">
      <c r="B2589" s="332"/>
      <c r="C2589" s="388" t="s">
        <v>4695</v>
      </c>
      <c r="D2589" s="383" t="s">
        <v>4696</v>
      </c>
      <c r="E2589" s="619">
        <v>21</v>
      </c>
      <c r="F2589" s="619">
        <v>21</v>
      </c>
      <c r="G2589" s="612">
        <v>108</v>
      </c>
      <c r="H2589" s="612">
        <v>108</v>
      </c>
      <c r="I2589" s="612">
        <f t="shared" si="305"/>
        <v>129</v>
      </c>
      <c r="J2589" s="612">
        <f t="shared" si="306"/>
        <v>129</v>
      </c>
    </row>
    <row r="2590" spans="2:10">
      <c r="B2590" s="332"/>
      <c r="C2590" s="388" t="s">
        <v>3841</v>
      </c>
      <c r="D2590" s="437" t="s">
        <v>3842</v>
      </c>
      <c r="E2590" s="619">
        <v>4</v>
      </c>
      <c r="F2590" s="619">
        <v>4</v>
      </c>
      <c r="G2590" s="612">
        <v>227</v>
      </c>
      <c r="H2590" s="612">
        <v>227</v>
      </c>
      <c r="I2590" s="612">
        <f t="shared" si="305"/>
        <v>231</v>
      </c>
      <c r="J2590" s="612">
        <f t="shared" si="306"/>
        <v>231</v>
      </c>
    </row>
    <row r="2591" spans="2:10">
      <c r="B2591" s="332"/>
      <c r="C2591" s="388" t="s">
        <v>3147</v>
      </c>
      <c r="D2591" s="385" t="s">
        <v>3148</v>
      </c>
      <c r="E2591" s="619">
        <v>1754</v>
      </c>
      <c r="F2591" s="619">
        <v>1754</v>
      </c>
      <c r="G2591" s="612">
        <v>6633</v>
      </c>
      <c r="H2591" s="612">
        <v>6633</v>
      </c>
      <c r="I2591" s="612">
        <f t="shared" si="305"/>
        <v>8387</v>
      </c>
      <c r="J2591" s="612">
        <f t="shared" si="306"/>
        <v>8387</v>
      </c>
    </row>
    <row r="2592" spans="2:10">
      <c r="B2592" s="332"/>
      <c r="C2592" s="388" t="s">
        <v>3152</v>
      </c>
      <c r="D2592" s="385" t="s">
        <v>3153</v>
      </c>
      <c r="E2592" s="619">
        <v>108</v>
      </c>
      <c r="F2592" s="619">
        <v>108</v>
      </c>
      <c r="G2592" s="612">
        <v>282</v>
      </c>
      <c r="H2592" s="612">
        <v>282</v>
      </c>
      <c r="I2592" s="612">
        <f t="shared" si="305"/>
        <v>390</v>
      </c>
      <c r="J2592" s="612">
        <f t="shared" si="306"/>
        <v>390</v>
      </c>
    </row>
    <row r="2593" spans="2:10">
      <c r="B2593" s="332"/>
      <c r="C2593" s="388" t="s">
        <v>3164</v>
      </c>
      <c r="D2593" s="437" t="s">
        <v>3165</v>
      </c>
      <c r="E2593" s="619">
        <v>144</v>
      </c>
      <c r="F2593" s="619">
        <v>144</v>
      </c>
      <c r="G2593" s="612">
        <v>497</v>
      </c>
      <c r="H2593" s="612">
        <v>497</v>
      </c>
      <c r="I2593" s="612">
        <f t="shared" si="305"/>
        <v>641</v>
      </c>
      <c r="J2593" s="612">
        <f t="shared" si="306"/>
        <v>641</v>
      </c>
    </row>
    <row r="2594" spans="2:10">
      <c r="B2594" s="332"/>
      <c r="C2594" s="388" t="s">
        <v>3166</v>
      </c>
      <c r="D2594" s="385" t="s">
        <v>3167</v>
      </c>
      <c r="E2594" s="619">
        <v>204</v>
      </c>
      <c r="F2594" s="619">
        <v>204</v>
      </c>
      <c r="G2594" s="612">
        <v>1082</v>
      </c>
      <c r="H2594" s="612">
        <v>1082</v>
      </c>
      <c r="I2594" s="612">
        <f t="shared" si="305"/>
        <v>1286</v>
      </c>
      <c r="J2594" s="612">
        <f t="shared" si="306"/>
        <v>1286</v>
      </c>
    </row>
    <row r="2595" spans="2:10">
      <c r="B2595" s="332"/>
      <c r="C2595" s="388" t="s">
        <v>3172</v>
      </c>
      <c r="D2595" s="437" t="s">
        <v>3173</v>
      </c>
      <c r="E2595" s="619">
        <v>0</v>
      </c>
      <c r="F2595" s="619">
        <v>0</v>
      </c>
      <c r="G2595" s="612">
        <v>5</v>
      </c>
      <c r="H2595" s="612">
        <v>5</v>
      </c>
      <c r="I2595" s="612">
        <f t="shared" si="305"/>
        <v>5</v>
      </c>
      <c r="J2595" s="612">
        <f t="shared" si="306"/>
        <v>5</v>
      </c>
    </row>
    <row r="2596" spans="2:10">
      <c r="B2596" s="332"/>
      <c r="C2596" s="388" t="s">
        <v>3692</v>
      </c>
      <c r="D2596" s="381" t="s">
        <v>3693</v>
      </c>
      <c r="E2596" s="619">
        <v>895</v>
      </c>
      <c r="F2596" s="619">
        <v>895</v>
      </c>
      <c r="G2596" s="612">
        <v>2151</v>
      </c>
      <c r="H2596" s="612">
        <v>2151</v>
      </c>
      <c r="I2596" s="612">
        <f t="shared" si="305"/>
        <v>3046</v>
      </c>
      <c r="J2596" s="612">
        <f t="shared" si="306"/>
        <v>3046</v>
      </c>
    </row>
    <row r="2597" spans="2:10">
      <c r="B2597" s="332"/>
      <c r="C2597" s="388" t="s">
        <v>3700</v>
      </c>
      <c r="D2597" s="381" t="s">
        <v>3701</v>
      </c>
      <c r="E2597" s="619">
        <v>895</v>
      </c>
      <c r="F2597" s="619">
        <v>895</v>
      </c>
      <c r="G2597" s="612">
        <v>2138</v>
      </c>
      <c r="H2597" s="612">
        <v>2138</v>
      </c>
      <c r="I2597" s="612">
        <f t="shared" ref="I2597:I2650" si="307">SUM(E2597,G2597)</f>
        <v>3033</v>
      </c>
      <c r="J2597" s="612">
        <f t="shared" ref="J2597:J2650" si="308">SUM(F2597,H2597)</f>
        <v>3033</v>
      </c>
    </row>
    <row r="2598" spans="2:10">
      <c r="B2598" s="332"/>
      <c r="C2598" s="388" t="s">
        <v>3702</v>
      </c>
      <c r="D2598" s="381" t="s">
        <v>3703</v>
      </c>
      <c r="E2598" s="619">
        <v>895</v>
      </c>
      <c r="F2598" s="619">
        <v>895</v>
      </c>
      <c r="G2598" s="612">
        <v>2128</v>
      </c>
      <c r="H2598" s="612">
        <v>2128</v>
      </c>
      <c r="I2598" s="612">
        <f t="shared" si="307"/>
        <v>3023</v>
      </c>
      <c r="J2598" s="612">
        <f t="shared" si="308"/>
        <v>3023</v>
      </c>
    </row>
    <row r="2599" spans="2:10">
      <c r="B2599" s="332"/>
      <c r="C2599" s="388" t="s">
        <v>3704</v>
      </c>
      <c r="D2599" s="385" t="s">
        <v>3705</v>
      </c>
      <c r="E2599" s="619">
        <v>895</v>
      </c>
      <c r="F2599" s="619">
        <v>895</v>
      </c>
      <c r="G2599" s="612">
        <v>0</v>
      </c>
      <c r="H2599" s="612">
        <v>0</v>
      </c>
      <c r="I2599" s="612">
        <f t="shared" si="307"/>
        <v>895</v>
      </c>
      <c r="J2599" s="612">
        <f t="shared" si="308"/>
        <v>895</v>
      </c>
    </row>
    <row r="2600" spans="2:10">
      <c r="B2600" s="332"/>
      <c r="C2600" s="388" t="s">
        <v>4697</v>
      </c>
      <c r="D2600" s="381" t="s">
        <v>4698</v>
      </c>
      <c r="E2600" s="619">
        <v>0</v>
      </c>
      <c r="F2600" s="619">
        <v>0</v>
      </c>
      <c r="G2600" s="612">
        <v>2135</v>
      </c>
      <c r="H2600" s="612">
        <v>2135</v>
      </c>
      <c r="I2600" s="612">
        <f t="shared" si="307"/>
        <v>2135</v>
      </c>
      <c r="J2600" s="612">
        <f t="shared" si="308"/>
        <v>2135</v>
      </c>
    </row>
    <row r="2601" spans="2:10">
      <c r="B2601" s="332"/>
      <c r="C2601" s="388" t="s">
        <v>2274</v>
      </c>
      <c r="D2601" s="437" t="s">
        <v>2275</v>
      </c>
      <c r="E2601" s="619">
        <v>0</v>
      </c>
      <c r="F2601" s="619">
        <v>0</v>
      </c>
      <c r="G2601" s="612">
        <v>1</v>
      </c>
      <c r="H2601" s="612">
        <v>1</v>
      </c>
      <c r="I2601" s="612">
        <f t="shared" si="307"/>
        <v>1</v>
      </c>
      <c r="J2601" s="612">
        <f t="shared" si="308"/>
        <v>1</v>
      </c>
    </row>
    <row r="2602" spans="2:10">
      <c r="B2602" s="332"/>
      <c r="C2602" s="388" t="s">
        <v>4699</v>
      </c>
      <c r="D2602" s="437" t="s">
        <v>4700</v>
      </c>
      <c r="E2602" s="619">
        <v>0</v>
      </c>
      <c r="F2602" s="619">
        <v>0</v>
      </c>
      <c r="G2602" s="612">
        <v>1</v>
      </c>
      <c r="H2602" s="612">
        <v>1</v>
      </c>
      <c r="I2602" s="612">
        <f t="shared" si="307"/>
        <v>1</v>
      </c>
      <c r="J2602" s="612">
        <f t="shared" si="308"/>
        <v>1</v>
      </c>
    </row>
    <row r="2603" spans="2:10">
      <c r="B2603" s="332"/>
      <c r="C2603" s="388" t="s">
        <v>4701</v>
      </c>
      <c r="D2603" s="437" t="s">
        <v>4702</v>
      </c>
      <c r="E2603" s="619">
        <v>0</v>
      </c>
      <c r="F2603" s="619">
        <v>0</v>
      </c>
      <c r="G2603" s="612">
        <v>4</v>
      </c>
      <c r="H2603" s="612">
        <v>4</v>
      </c>
      <c r="I2603" s="612">
        <f t="shared" si="307"/>
        <v>4</v>
      </c>
      <c r="J2603" s="612">
        <f t="shared" si="308"/>
        <v>4</v>
      </c>
    </row>
    <row r="2604" spans="2:10">
      <c r="B2604" s="332"/>
      <c r="C2604" s="388" t="s">
        <v>4703</v>
      </c>
      <c r="D2604" s="437" t="s">
        <v>4704</v>
      </c>
      <c r="E2604" s="619">
        <v>0</v>
      </c>
      <c r="F2604" s="619">
        <v>0</v>
      </c>
      <c r="G2604" s="612">
        <v>1</v>
      </c>
      <c r="H2604" s="612">
        <v>1</v>
      </c>
      <c r="I2604" s="612">
        <f t="shared" si="307"/>
        <v>1</v>
      </c>
      <c r="J2604" s="612">
        <f t="shared" si="308"/>
        <v>1</v>
      </c>
    </row>
    <row r="2605" spans="2:10">
      <c r="B2605" s="332"/>
      <c r="C2605" s="388" t="s">
        <v>2903</v>
      </c>
      <c r="D2605" s="437" t="s">
        <v>2904</v>
      </c>
      <c r="E2605" s="619">
        <v>0</v>
      </c>
      <c r="F2605" s="619">
        <v>0</v>
      </c>
      <c r="G2605" s="612">
        <v>6</v>
      </c>
      <c r="H2605" s="612">
        <v>6</v>
      </c>
      <c r="I2605" s="612">
        <f t="shared" si="307"/>
        <v>6</v>
      </c>
      <c r="J2605" s="612">
        <f t="shared" si="308"/>
        <v>6</v>
      </c>
    </row>
    <row r="2606" spans="2:10">
      <c r="B2606" s="332"/>
      <c r="C2606" s="388" t="s">
        <v>4705</v>
      </c>
      <c r="D2606" s="437" t="s">
        <v>4706</v>
      </c>
      <c r="E2606" s="619">
        <v>1</v>
      </c>
      <c r="F2606" s="619">
        <v>1</v>
      </c>
      <c r="G2606" s="612">
        <v>6</v>
      </c>
      <c r="H2606" s="612">
        <v>6</v>
      </c>
      <c r="I2606" s="612">
        <f t="shared" si="307"/>
        <v>7</v>
      </c>
      <c r="J2606" s="612">
        <f t="shared" si="308"/>
        <v>7</v>
      </c>
    </row>
    <row r="2607" spans="2:10">
      <c r="B2607" s="332"/>
      <c r="C2607" s="388" t="s">
        <v>4707</v>
      </c>
      <c r="D2607" s="437" t="s">
        <v>4708</v>
      </c>
      <c r="E2607" s="619">
        <v>2</v>
      </c>
      <c r="F2607" s="619">
        <v>2</v>
      </c>
      <c r="G2607" s="612">
        <v>7</v>
      </c>
      <c r="H2607" s="612">
        <v>7</v>
      </c>
      <c r="I2607" s="612">
        <f t="shared" si="307"/>
        <v>9</v>
      </c>
      <c r="J2607" s="612">
        <f t="shared" si="308"/>
        <v>9</v>
      </c>
    </row>
    <row r="2608" spans="2:10">
      <c r="B2608" s="332"/>
      <c r="C2608" s="388" t="s">
        <v>4709</v>
      </c>
      <c r="D2608" s="437" t="s">
        <v>4710</v>
      </c>
      <c r="E2608" s="619">
        <v>1</v>
      </c>
      <c r="F2608" s="619">
        <v>1</v>
      </c>
      <c r="G2608" s="612">
        <v>0</v>
      </c>
      <c r="H2608" s="612">
        <v>0</v>
      </c>
      <c r="I2608" s="612">
        <f t="shared" si="307"/>
        <v>1</v>
      </c>
      <c r="J2608" s="612">
        <f t="shared" si="308"/>
        <v>1</v>
      </c>
    </row>
    <row r="2609" spans="1:10">
      <c r="B2609" s="332"/>
      <c r="C2609" s="388" t="s">
        <v>3765</v>
      </c>
      <c r="D2609" s="437" t="s">
        <v>3766</v>
      </c>
      <c r="E2609" s="619">
        <v>0</v>
      </c>
      <c r="F2609" s="619">
        <v>0</v>
      </c>
      <c r="G2609" s="612">
        <v>1</v>
      </c>
      <c r="H2609" s="612">
        <v>1</v>
      </c>
      <c r="I2609" s="612">
        <f t="shared" si="307"/>
        <v>1</v>
      </c>
      <c r="J2609" s="612">
        <f t="shared" si="308"/>
        <v>1</v>
      </c>
    </row>
    <row r="2610" spans="1:10">
      <c r="B2610" s="332"/>
      <c r="C2610" s="388" t="s">
        <v>4711</v>
      </c>
      <c r="D2610" s="437" t="s">
        <v>4712</v>
      </c>
      <c r="E2610" s="619">
        <v>0</v>
      </c>
      <c r="F2610" s="619">
        <v>0</v>
      </c>
      <c r="G2610" s="612">
        <v>1</v>
      </c>
      <c r="H2610" s="612">
        <v>1</v>
      </c>
      <c r="I2610" s="612">
        <f t="shared" si="307"/>
        <v>1</v>
      </c>
      <c r="J2610" s="612">
        <f t="shared" si="308"/>
        <v>1</v>
      </c>
    </row>
    <row r="2611" spans="1:10">
      <c r="B2611" s="332"/>
      <c r="C2611" s="388" t="s">
        <v>3158</v>
      </c>
      <c r="D2611" s="437" t="s">
        <v>3159</v>
      </c>
      <c r="E2611" s="619">
        <v>0</v>
      </c>
      <c r="F2611" s="619">
        <v>0</v>
      </c>
      <c r="G2611" s="612">
        <v>1</v>
      </c>
      <c r="H2611" s="612">
        <v>1</v>
      </c>
      <c r="I2611" s="612">
        <f t="shared" si="307"/>
        <v>1</v>
      </c>
      <c r="J2611" s="612">
        <f t="shared" si="308"/>
        <v>1</v>
      </c>
    </row>
    <row r="2612" spans="1:10">
      <c r="B2612" s="332"/>
      <c r="C2612" s="388" t="s">
        <v>4713</v>
      </c>
      <c r="D2612" s="437" t="s">
        <v>4714</v>
      </c>
      <c r="E2612" s="619">
        <v>0</v>
      </c>
      <c r="F2612" s="619">
        <v>0</v>
      </c>
      <c r="G2612" s="612">
        <v>1</v>
      </c>
      <c r="H2612" s="612">
        <v>1</v>
      </c>
      <c r="I2612" s="612">
        <f t="shared" si="307"/>
        <v>1</v>
      </c>
      <c r="J2612" s="612">
        <f t="shared" si="308"/>
        <v>1</v>
      </c>
    </row>
    <row r="2613" spans="1:10">
      <c r="B2613" s="332"/>
      <c r="C2613" s="388" t="s">
        <v>4715</v>
      </c>
      <c r="D2613" s="437" t="s">
        <v>4716</v>
      </c>
      <c r="E2613" s="619">
        <v>0</v>
      </c>
      <c r="F2613" s="619">
        <v>0</v>
      </c>
      <c r="G2613" s="612">
        <v>1</v>
      </c>
      <c r="H2613" s="612">
        <v>1</v>
      </c>
      <c r="I2613" s="612">
        <f t="shared" si="307"/>
        <v>1</v>
      </c>
      <c r="J2613" s="612">
        <f t="shared" si="308"/>
        <v>1</v>
      </c>
    </row>
    <row r="2614" spans="1:10">
      <c r="B2614" s="332"/>
      <c r="C2614" s="388" t="s">
        <v>3765</v>
      </c>
      <c r="D2614" s="437" t="s">
        <v>3766</v>
      </c>
      <c r="E2614" s="619">
        <v>0</v>
      </c>
      <c r="F2614" s="619">
        <v>0</v>
      </c>
      <c r="G2614" s="612">
        <v>1</v>
      </c>
      <c r="H2614" s="612">
        <v>1</v>
      </c>
      <c r="I2614" s="612">
        <f t="shared" si="307"/>
        <v>1</v>
      </c>
      <c r="J2614" s="612">
        <f t="shared" si="308"/>
        <v>1</v>
      </c>
    </row>
    <row r="2615" spans="1:10">
      <c r="B2615" s="332"/>
      <c r="C2615" s="388" t="s">
        <v>4717</v>
      </c>
      <c r="D2615" s="437" t="s">
        <v>4718</v>
      </c>
      <c r="E2615" s="619">
        <v>0</v>
      </c>
      <c r="F2615" s="619">
        <v>0</v>
      </c>
      <c r="G2615" s="612">
        <v>10</v>
      </c>
      <c r="H2615" s="612">
        <v>10</v>
      </c>
      <c r="I2615" s="612">
        <f>SUM(E2615,G2615)</f>
        <v>10</v>
      </c>
      <c r="J2615" s="612">
        <f>SUM(F2615,H2615)</f>
        <v>10</v>
      </c>
    </row>
    <row r="2616" spans="1:10">
      <c r="B2616" s="332"/>
      <c r="C2616" s="388" t="s">
        <v>3094</v>
      </c>
      <c r="D2616" s="437" t="s">
        <v>3095</v>
      </c>
      <c r="E2616" s="619">
        <v>0</v>
      </c>
      <c r="F2616" s="619">
        <v>0</v>
      </c>
      <c r="G2616" s="612">
        <v>1</v>
      </c>
      <c r="H2616" s="612">
        <v>1</v>
      </c>
      <c r="I2616" s="612">
        <f t="shared" ref="I2616:I2617" si="309">SUM(E2616,G2616)</f>
        <v>1</v>
      </c>
      <c r="J2616" s="612">
        <f t="shared" ref="J2616:J2617" si="310">SUM(F2616,H2616)</f>
        <v>1</v>
      </c>
    </row>
    <row r="2617" spans="1:10">
      <c r="B2617" s="332"/>
      <c r="C2617" s="388" t="s">
        <v>3643</v>
      </c>
      <c r="D2617" s="437" t="s">
        <v>3644</v>
      </c>
      <c r="E2617" s="619">
        <v>0</v>
      </c>
      <c r="F2617" s="619">
        <v>0</v>
      </c>
      <c r="G2617" s="612">
        <v>2</v>
      </c>
      <c r="H2617" s="612">
        <v>2</v>
      </c>
      <c r="I2617" s="612">
        <f t="shared" si="309"/>
        <v>2</v>
      </c>
      <c r="J2617" s="612">
        <f t="shared" si="310"/>
        <v>2</v>
      </c>
    </row>
    <row r="2618" spans="1:10">
      <c r="B2618" s="332"/>
      <c r="C2618" s="388" t="s">
        <v>3151</v>
      </c>
      <c r="D2618" s="437" t="s">
        <v>3221</v>
      </c>
      <c r="E2618" s="619">
        <v>0</v>
      </c>
      <c r="F2618" s="619">
        <v>0</v>
      </c>
      <c r="G2618" s="612">
        <v>4</v>
      </c>
      <c r="H2618" s="612">
        <v>4</v>
      </c>
      <c r="I2618" s="612">
        <f>SUM(E2618,G2618)</f>
        <v>4</v>
      </c>
      <c r="J2618" s="612">
        <f>SUM(F2618,H2618)</f>
        <v>4</v>
      </c>
    </row>
    <row r="2619" spans="1:10">
      <c r="C2619" s="971"/>
      <c r="D2619" s="437"/>
      <c r="E2619" s="619"/>
      <c r="F2619" s="619"/>
      <c r="G2619" s="612"/>
      <c r="H2619" s="612"/>
      <c r="I2619" s="612"/>
      <c r="J2619" s="612"/>
    </row>
    <row r="2620" spans="1:10" ht="13.8">
      <c r="A2620" s="392" t="s">
        <v>4719</v>
      </c>
      <c r="C2620" s="333"/>
      <c r="D2620" s="99"/>
      <c r="E2620" s="619"/>
      <c r="F2620" s="619"/>
      <c r="G2620" s="612"/>
      <c r="H2620" s="612"/>
      <c r="I2620" s="612"/>
      <c r="J2620" s="612"/>
    </row>
    <row r="2621" spans="1:10">
      <c r="B2621" s="332"/>
      <c r="C2621" s="424">
        <v>600021</v>
      </c>
      <c r="D2621" s="394" t="s">
        <v>4720</v>
      </c>
      <c r="E2621" s="619">
        <v>412</v>
      </c>
      <c r="F2621" s="619">
        <v>412</v>
      </c>
      <c r="G2621" s="612">
        <v>0</v>
      </c>
      <c r="H2621" s="612">
        <v>0</v>
      </c>
      <c r="I2621" s="612">
        <f t="shared" si="307"/>
        <v>412</v>
      </c>
      <c r="J2621" s="612">
        <f t="shared" si="308"/>
        <v>412</v>
      </c>
    </row>
    <row r="2622" spans="1:10">
      <c r="B2622" s="332"/>
      <c r="C2622" s="424">
        <v>600313</v>
      </c>
      <c r="D2622" s="394" t="s">
        <v>4721</v>
      </c>
      <c r="E2622" s="619">
        <v>0</v>
      </c>
      <c r="F2622" s="619">
        <v>0</v>
      </c>
      <c r="G2622" s="612">
        <v>474</v>
      </c>
      <c r="H2622" s="612">
        <v>474</v>
      </c>
      <c r="I2622" s="612">
        <f t="shared" si="307"/>
        <v>474</v>
      </c>
      <c r="J2622" s="612">
        <f t="shared" si="308"/>
        <v>474</v>
      </c>
    </row>
    <row r="2623" spans="1:10">
      <c r="B2623" s="332"/>
      <c r="C2623" s="424" t="s">
        <v>4381</v>
      </c>
      <c r="D2623" s="394" t="s">
        <v>4382</v>
      </c>
      <c r="E2623" s="619">
        <v>10</v>
      </c>
      <c r="F2623" s="619">
        <v>10</v>
      </c>
      <c r="G2623" s="612">
        <v>0</v>
      </c>
      <c r="H2623" s="612">
        <v>0</v>
      </c>
      <c r="I2623" s="612">
        <f t="shared" si="307"/>
        <v>10</v>
      </c>
      <c r="J2623" s="612">
        <f t="shared" si="308"/>
        <v>10</v>
      </c>
    </row>
    <row r="2624" spans="1:10">
      <c r="B2624" s="332"/>
      <c r="C2624" s="424" t="s">
        <v>3937</v>
      </c>
      <c r="D2624" s="394" t="s">
        <v>6728</v>
      </c>
      <c r="E2624" s="619">
        <v>20</v>
      </c>
      <c r="F2624" s="619">
        <v>20</v>
      </c>
      <c r="G2624" s="612">
        <v>1</v>
      </c>
      <c r="H2624" s="612">
        <v>1</v>
      </c>
      <c r="I2624" s="612">
        <f t="shared" si="307"/>
        <v>21</v>
      </c>
      <c r="J2624" s="612">
        <f t="shared" si="308"/>
        <v>21</v>
      </c>
    </row>
    <row r="2625" spans="2:10">
      <c r="B2625" s="332"/>
      <c r="C2625" s="424" t="s">
        <v>4722</v>
      </c>
      <c r="D2625" s="383" t="s">
        <v>4723</v>
      </c>
      <c r="E2625" s="619">
        <v>248</v>
      </c>
      <c r="F2625" s="619">
        <v>248</v>
      </c>
      <c r="G2625" s="612">
        <v>15</v>
      </c>
      <c r="H2625" s="612">
        <v>15</v>
      </c>
      <c r="I2625" s="612">
        <f t="shared" si="307"/>
        <v>263</v>
      </c>
      <c r="J2625" s="612">
        <f t="shared" si="308"/>
        <v>263</v>
      </c>
    </row>
    <row r="2626" spans="2:10">
      <c r="B2626" s="332"/>
      <c r="C2626" s="424" t="s">
        <v>4724</v>
      </c>
      <c r="D2626" s="383" t="s">
        <v>4725</v>
      </c>
      <c r="E2626" s="619">
        <v>6902</v>
      </c>
      <c r="F2626" s="619">
        <v>6902</v>
      </c>
      <c r="G2626" s="612">
        <v>517</v>
      </c>
      <c r="H2626" s="612">
        <v>517</v>
      </c>
      <c r="I2626" s="612">
        <f t="shared" si="307"/>
        <v>7419</v>
      </c>
      <c r="J2626" s="612">
        <f t="shared" si="308"/>
        <v>7419</v>
      </c>
    </row>
    <row r="2627" spans="2:10">
      <c r="B2627" s="332"/>
      <c r="C2627" s="424" t="s">
        <v>4726</v>
      </c>
      <c r="D2627" s="383" t="s">
        <v>4727</v>
      </c>
      <c r="E2627" s="619">
        <v>1279</v>
      </c>
      <c r="F2627" s="619">
        <v>1279</v>
      </c>
      <c r="G2627" s="612">
        <v>113</v>
      </c>
      <c r="H2627" s="612">
        <v>113</v>
      </c>
      <c r="I2627" s="612">
        <f t="shared" si="307"/>
        <v>1392</v>
      </c>
      <c r="J2627" s="612">
        <f t="shared" si="308"/>
        <v>1392</v>
      </c>
    </row>
    <row r="2628" spans="2:10">
      <c r="B2628" s="332"/>
      <c r="C2628" s="424" t="s">
        <v>4728</v>
      </c>
      <c r="D2628" s="383" t="s">
        <v>4729</v>
      </c>
      <c r="E2628" s="619">
        <v>4093</v>
      </c>
      <c r="F2628" s="619">
        <v>4093</v>
      </c>
      <c r="G2628" s="612">
        <v>275</v>
      </c>
      <c r="H2628" s="612">
        <v>275</v>
      </c>
      <c r="I2628" s="612">
        <f t="shared" si="307"/>
        <v>4368</v>
      </c>
      <c r="J2628" s="612">
        <f t="shared" si="308"/>
        <v>4368</v>
      </c>
    </row>
    <row r="2629" spans="2:10">
      <c r="B2629" s="332"/>
      <c r="C2629" s="424" t="s">
        <v>4730</v>
      </c>
      <c r="D2629" s="383" t="s">
        <v>4731</v>
      </c>
      <c r="E2629" s="619">
        <v>3492</v>
      </c>
      <c r="F2629" s="619">
        <v>3492</v>
      </c>
      <c r="G2629" s="612">
        <v>0</v>
      </c>
      <c r="H2629" s="612">
        <v>0</v>
      </c>
      <c r="I2629" s="612">
        <f t="shared" si="307"/>
        <v>3492</v>
      </c>
      <c r="J2629" s="612">
        <f t="shared" si="308"/>
        <v>3492</v>
      </c>
    </row>
    <row r="2630" spans="2:10">
      <c r="B2630" s="332"/>
      <c r="C2630" s="424" t="s">
        <v>4732</v>
      </c>
      <c r="D2630" s="383" t="s">
        <v>4733</v>
      </c>
      <c r="E2630" s="619">
        <v>6675</v>
      </c>
      <c r="F2630" s="619">
        <v>6675</v>
      </c>
      <c r="G2630" s="612">
        <v>263</v>
      </c>
      <c r="H2630" s="612">
        <v>263</v>
      </c>
      <c r="I2630" s="612">
        <f t="shared" si="307"/>
        <v>6938</v>
      </c>
      <c r="J2630" s="612">
        <f t="shared" si="308"/>
        <v>6938</v>
      </c>
    </row>
    <row r="2631" spans="2:10">
      <c r="B2631" s="332"/>
      <c r="C2631" s="424" t="s">
        <v>4734</v>
      </c>
      <c r="D2631" s="383" t="s">
        <v>4735</v>
      </c>
      <c r="E2631" s="619">
        <v>30</v>
      </c>
      <c r="F2631" s="619">
        <v>30</v>
      </c>
      <c r="G2631" s="612">
        <v>1</v>
      </c>
      <c r="H2631" s="612">
        <v>1</v>
      </c>
      <c r="I2631" s="612">
        <f t="shared" si="307"/>
        <v>31</v>
      </c>
      <c r="J2631" s="612">
        <f t="shared" si="308"/>
        <v>31</v>
      </c>
    </row>
    <row r="2632" spans="2:10">
      <c r="B2632" s="332"/>
      <c r="C2632" s="424" t="s">
        <v>4736</v>
      </c>
      <c r="D2632" s="383" t="s">
        <v>4737</v>
      </c>
      <c r="E2632" s="619">
        <v>1153</v>
      </c>
      <c r="F2632" s="619">
        <v>1153</v>
      </c>
      <c r="G2632" s="612">
        <v>31</v>
      </c>
      <c r="H2632" s="612">
        <v>31</v>
      </c>
      <c r="I2632" s="612">
        <f t="shared" si="307"/>
        <v>1184</v>
      </c>
      <c r="J2632" s="612">
        <f t="shared" si="308"/>
        <v>1184</v>
      </c>
    </row>
    <row r="2633" spans="2:10">
      <c r="B2633" s="332"/>
      <c r="C2633" s="424" t="s">
        <v>4738</v>
      </c>
      <c r="D2633" s="383" t="s">
        <v>4739</v>
      </c>
      <c r="E2633" s="619">
        <v>1388</v>
      </c>
      <c r="F2633" s="619">
        <v>1388</v>
      </c>
      <c r="G2633" s="612">
        <v>39</v>
      </c>
      <c r="H2633" s="612">
        <v>39</v>
      </c>
      <c r="I2633" s="612">
        <f t="shared" si="307"/>
        <v>1427</v>
      </c>
      <c r="J2633" s="612">
        <f t="shared" si="308"/>
        <v>1427</v>
      </c>
    </row>
    <row r="2634" spans="2:10">
      <c r="B2634" s="332"/>
      <c r="C2634" s="424" t="s">
        <v>4740</v>
      </c>
      <c r="D2634" s="383" t="s">
        <v>4741</v>
      </c>
      <c r="E2634" s="619">
        <v>10</v>
      </c>
      <c r="F2634" s="619">
        <v>10</v>
      </c>
      <c r="G2634" s="612">
        <v>389</v>
      </c>
      <c r="H2634" s="612">
        <v>389</v>
      </c>
      <c r="I2634" s="612">
        <f t="shared" si="307"/>
        <v>399</v>
      </c>
      <c r="J2634" s="612">
        <f t="shared" si="308"/>
        <v>399</v>
      </c>
    </row>
    <row r="2635" spans="2:10">
      <c r="B2635" s="332"/>
      <c r="C2635" s="424" t="s">
        <v>4742</v>
      </c>
      <c r="D2635" s="383" t="s">
        <v>4743</v>
      </c>
      <c r="E2635" s="619">
        <v>2345</v>
      </c>
      <c r="F2635" s="619">
        <v>2345</v>
      </c>
      <c r="G2635" s="612">
        <v>1776</v>
      </c>
      <c r="H2635" s="612">
        <v>1776</v>
      </c>
      <c r="I2635" s="612">
        <f t="shared" si="307"/>
        <v>4121</v>
      </c>
      <c r="J2635" s="612">
        <f t="shared" si="308"/>
        <v>4121</v>
      </c>
    </row>
    <row r="2636" spans="2:10">
      <c r="B2636" s="332"/>
      <c r="C2636" s="424" t="s">
        <v>4744</v>
      </c>
      <c r="D2636" s="383" t="s">
        <v>4745</v>
      </c>
      <c r="E2636" s="619">
        <v>0</v>
      </c>
      <c r="F2636" s="619">
        <v>0</v>
      </c>
      <c r="G2636" s="612">
        <v>33</v>
      </c>
      <c r="H2636" s="612">
        <v>33</v>
      </c>
      <c r="I2636" s="612">
        <f t="shared" si="307"/>
        <v>33</v>
      </c>
      <c r="J2636" s="612">
        <f t="shared" si="308"/>
        <v>33</v>
      </c>
    </row>
    <row r="2637" spans="2:10">
      <c r="B2637" s="332"/>
      <c r="C2637" s="438" t="s">
        <v>4746</v>
      </c>
      <c r="D2637" s="396" t="s">
        <v>4747</v>
      </c>
      <c r="E2637" s="619">
        <v>109</v>
      </c>
      <c r="F2637" s="619">
        <v>109</v>
      </c>
      <c r="G2637" s="612">
        <v>5757</v>
      </c>
      <c r="H2637" s="612">
        <v>5757</v>
      </c>
      <c r="I2637" s="612">
        <f t="shared" si="307"/>
        <v>5866</v>
      </c>
      <c r="J2637" s="612">
        <f t="shared" si="308"/>
        <v>5866</v>
      </c>
    </row>
    <row r="2638" spans="2:10">
      <c r="B2638" s="332"/>
      <c r="C2638" s="424" t="s">
        <v>4748</v>
      </c>
      <c r="D2638" s="383" t="s">
        <v>4749</v>
      </c>
      <c r="E2638" s="619">
        <v>3705</v>
      </c>
      <c r="F2638" s="619">
        <v>3705</v>
      </c>
      <c r="G2638" s="612">
        <v>176</v>
      </c>
      <c r="H2638" s="612">
        <v>176</v>
      </c>
      <c r="I2638" s="612">
        <f t="shared" si="307"/>
        <v>3881</v>
      </c>
      <c r="J2638" s="612">
        <f t="shared" si="308"/>
        <v>3881</v>
      </c>
    </row>
    <row r="2639" spans="2:10">
      <c r="B2639" s="332"/>
      <c r="C2639" s="424" t="s">
        <v>4750</v>
      </c>
      <c r="D2639" s="383" t="s">
        <v>4751</v>
      </c>
      <c r="E2639" s="619">
        <v>0</v>
      </c>
      <c r="F2639" s="619">
        <v>0</v>
      </c>
      <c r="G2639" s="612">
        <v>1534</v>
      </c>
      <c r="H2639" s="612">
        <v>1534</v>
      </c>
      <c r="I2639" s="612">
        <f t="shared" si="307"/>
        <v>1534</v>
      </c>
      <c r="J2639" s="612">
        <f t="shared" si="308"/>
        <v>1534</v>
      </c>
    </row>
    <row r="2640" spans="2:10">
      <c r="B2640" s="332"/>
      <c r="C2640" s="424" t="s">
        <v>4752</v>
      </c>
      <c r="D2640" s="394" t="s">
        <v>4753</v>
      </c>
      <c r="E2640" s="619">
        <v>1008</v>
      </c>
      <c r="F2640" s="619">
        <v>1008</v>
      </c>
      <c r="G2640" s="612">
        <v>337</v>
      </c>
      <c r="H2640" s="612">
        <v>337</v>
      </c>
      <c r="I2640" s="612">
        <f t="shared" si="307"/>
        <v>1345</v>
      </c>
      <c r="J2640" s="612">
        <f t="shared" si="308"/>
        <v>1345</v>
      </c>
    </row>
    <row r="2641" spans="2:10">
      <c r="B2641" s="332"/>
      <c r="C2641" s="436" t="s">
        <v>4754</v>
      </c>
      <c r="D2641" s="385" t="s">
        <v>4755</v>
      </c>
      <c r="E2641" s="619">
        <v>25</v>
      </c>
      <c r="F2641" s="619">
        <v>25</v>
      </c>
      <c r="G2641" s="612">
        <v>0</v>
      </c>
      <c r="H2641" s="612">
        <v>0</v>
      </c>
      <c r="I2641" s="612">
        <f t="shared" si="307"/>
        <v>25</v>
      </c>
      <c r="J2641" s="612">
        <f t="shared" si="308"/>
        <v>25</v>
      </c>
    </row>
    <row r="2642" spans="2:10">
      <c r="B2642" s="332"/>
      <c r="C2642" s="424" t="s">
        <v>4756</v>
      </c>
      <c r="D2642" s="383" t="s">
        <v>4757</v>
      </c>
      <c r="E2642" s="619">
        <v>1882</v>
      </c>
      <c r="F2642" s="619">
        <v>1882</v>
      </c>
      <c r="G2642" s="612">
        <v>96</v>
      </c>
      <c r="H2642" s="612">
        <v>96</v>
      </c>
      <c r="I2642" s="612">
        <f t="shared" si="307"/>
        <v>1978</v>
      </c>
      <c r="J2642" s="612">
        <f t="shared" si="308"/>
        <v>1978</v>
      </c>
    </row>
    <row r="2643" spans="2:10">
      <c r="B2643" s="332"/>
      <c r="C2643" s="424" t="s">
        <v>4758</v>
      </c>
      <c r="D2643" s="383" t="s">
        <v>4759</v>
      </c>
      <c r="E2643" s="619">
        <v>1319</v>
      </c>
      <c r="F2643" s="619">
        <v>1319</v>
      </c>
      <c r="G2643" s="612">
        <v>214</v>
      </c>
      <c r="H2643" s="612">
        <v>214</v>
      </c>
      <c r="I2643" s="612">
        <f t="shared" si="307"/>
        <v>1533</v>
      </c>
      <c r="J2643" s="612">
        <f t="shared" si="308"/>
        <v>1533</v>
      </c>
    </row>
    <row r="2644" spans="2:10">
      <c r="B2644" s="332"/>
      <c r="C2644" s="424" t="s">
        <v>4760</v>
      </c>
      <c r="D2644" s="383" t="s">
        <v>4761</v>
      </c>
      <c r="E2644" s="619">
        <v>4122</v>
      </c>
      <c r="F2644" s="619">
        <v>4122</v>
      </c>
      <c r="G2644" s="612">
        <v>294</v>
      </c>
      <c r="H2644" s="612">
        <v>294</v>
      </c>
      <c r="I2644" s="612">
        <f t="shared" si="307"/>
        <v>4416</v>
      </c>
      <c r="J2644" s="612">
        <f t="shared" si="308"/>
        <v>4416</v>
      </c>
    </row>
    <row r="2645" spans="2:10">
      <c r="B2645" s="332"/>
      <c r="C2645" s="424" t="s">
        <v>4762</v>
      </c>
      <c r="D2645" s="383" t="s">
        <v>4763</v>
      </c>
      <c r="E2645" s="619">
        <v>1516</v>
      </c>
      <c r="F2645" s="619">
        <v>1516</v>
      </c>
      <c r="G2645" s="612">
        <v>9307</v>
      </c>
      <c r="H2645" s="612">
        <v>9307</v>
      </c>
      <c r="I2645" s="612">
        <f t="shared" si="307"/>
        <v>10823</v>
      </c>
      <c r="J2645" s="612">
        <f t="shared" si="308"/>
        <v>10823</v>
      </c>
    </row>
    <row r="2646" spans="2:10">
      <c r="B2646" s="332"/>
      <c r="C2646" s="424" t="s">
        <v>4764</v>
      </c>
      <c r="D2646" s="383" t="s">
        <v>4765</v>
      </c>
      <c r="E2646" s="619">
        <v>170</v>
      </c>
      <c r="F2646" s="619">
        <v>170</v>
      </c>
      <c r="G2646" s="612">
        <v>6</v>
      </c>
      <c r="H2646" s="612">
        <v>6</v>
      </c>
      <c r="I2646" s="612">
        <f t="shared" si="307"/>
        <v>176</v>
      </c>
      <c r="J2646" s="612">
        <f t="shared" si="308"/>
        <v>176</v>
      </c>
    </row>
    <row r="2647" spans="2:10">
      <c r="B2647" s="332"/>
      <c r="C2647" s="424" t="s">
        <v>4766</v>
      </c>
      <c r="D2647" s="383" t="s">
        <v>4767</v>
      </c>
      <c r="E2647" s="619">
        <v>1110</v>
      </c>
      <c r="F2647" s="619">
        <v>1110</v>
      </c>
      <c r="G2647" s="612">
        <v>80</v>
      </c>
      <c r="H2647" s="612">
        <v>80</v>
      </c>
      <c r="I2647" s="612">
        <f t="shared" si="307"/>
        <v>1190</v>
      </c>
      <c r="J2647" s="612">
        <f t="shared" si="308"/>
        <v>1190</v>
      </c>
    </row>
    <row r="2648" spans="2:10">
      <c r="B2648" s="332"/>
      <c r="C2648" s="424" t="s">
        <v>4768</v>
      </c>
      <c r="D2648" s="383" t="s">
        <v>4769</v>
      </c>
      <c r="E2648" s="619">
        <v>752</v>
      </c>
      <c r="F2648" s="619">
        <v>752</v>
      </c>
      <c r="G2648" s="612">
        <v>1941</v>
      </c>
      <c r="H2648" s="612">
        <v>1941</v>
      </c>
      <c r="I2648" s="612">
        <f t="shared" si="307"/>
        <v>2693</v>
      </c>
      <c r="J2648" s="612">
        <f t="shared" si="308"/>
        <v>2693</v>
      </c>
    </row>
    <row r="2649" spans="2:10">
      <c r="B2649" s="332"/>
      <c r="C2649" s="424" t="s">
        <v>4770</v>
      </c>
      <c r="D2649" s="383" t="s">
        <v>4771</v>
      </c>
      <c r="E2649" s="619">
        <v>3509</v>
      </c>
      <c r="F2649" s="619">
        <v>3509</v>
      </c>
      <c r="G2649" s="612">
        <v>9363</v>
      </c>
      <c r="H2649" s="612">
        <v>9363</v>
      </c>
      <c r="I2649" s="612">
        <f t="shared" si="307"/>
        <v>12872</v>
      </c>
      <c r="J2649" s="612">
        <f t="shared" si="308"/>
        <v>12872</v>
      </c>
    </row>
    <row r="2650" spans="2:10">
      <c r="B2650" s="332"/>
      <c r="C2650" s="424" t="s">
        <v>4772</v>
      </c>
      <c r="D2650" s="383" t="s">
        <v>4773</v>
      </c>
      <c r="E2650" s="619">
        <v>1719</v>
      </c>
      <c r="F2650" s="619">
        <v>1719</v>
      </c>
      <c r="G2650" s="612">
        <v>1215</v>
      </c>
      <c r="H2650" s="612">
        <v>1215</v>
      </c>
      <c r="I2650" s="612">
        <f t="shared" si="307"/>
        <v>2934</v>
      </c>
      <c r="J2650" s="612">
        <f t="shared" si="308"/>
        <v>2934</v>
      </c>
    </row>
    <row r="2651" spans="2:10">
      <c r="B2651" s="332"/>
      <c r="C2651" s="424" t="s">
        <v>4774</v>
      </c>
      <c r="D2651" s="383" t="s">
        <v>4775</v>
      </c>
      <c r="E2651" s="619">
        <v>253</v>
      </c>
      <c r="F2651" s="619">
        <v>253</v>
      </c>
      <c r="G2651" s="612">
        <v>31</v>
      </c>
      <c r="H2651" s="612">
        <v>31</v>
      </c>
      <c r="I2651" s="612">
        <f t="shared" ref="I2651:J2697" si="311">SUM(E2651,G2651)</f>
        <v>284</v>
      </c>
      <c r="J2651" s="612">
        <f t="shared" si="311"/>
        <v>284</v>
      </c>
    </row>
    <row r="2652" spans="2:10">
      <c r="B2652" s="332"/>
      <c r="C2652" s="424" t="s">
        <v>4277</v>
      </c>
      <c r="D2652" s="383" t="s">
        <v>6653</v>
      </c>
      <c r="E2652" s="619">
        <v>48</v>
      </c>
      <c r="F2652" s="619">
        <v>48</v>
      </c>
      <c r="G2652" s="612">
        <v>8219</v>
      </c>
      <c r="H2652" s="612">
        <v>8219</v>
      </c>
      <c r="I2652" s="612">
        <f t="shared" si="311"/>
        <v>8267</v>
      </c>
      <c r="J2652" s="612">
        <f t="shared" si="311"/>
        <v>8267</v>
      </c>
    </row>
    <row r="2653" spans="2:10">
      <c r="B2653" s="332"/>
      <c r="C2653" s="424" t="s">
        <v>4776</v>
      </c>
      <c r="D2653" s="383" t="s">
        <v>4777</v>
      </c>
      <c r="E2653" s="619">
        <v>2</v>
      </c>
      <c r="F2653" s="619">
        <v>2</v>
      </c>
      <c r="G2653" s="612">
        <v>35</v>
      </c>
      <c r="H2653" s="612">
        <v>35</v>
      </c>
      <c r="I2653" s="612">
        <f t="shared" si="311"/>
        <v>37</v>
      </c>
      <c r="J2653" s="612">
        <f t="shared" si="311"/>
        <v>37</v>
      </c>
    </row>
    <row r="2654" spans="2:10">
      <c r="B2654" s="332"/>
      <c r="C2654" s="424" t="s">
        <v>4778</v>
      </c>
      <c r="D2654" s="383" t="s">
        <v>4779</v>
      </c>
      <c r="E2654" s="619">
        <v>11</v>
      </c>
      <c r="F2654" s="619">
        <v>11</v>
      </c>
      <c r="G2654" s="612">
        <v>4342</v>
      </c>
      <c r="H2654" s="612">
        <v>4342</v>
      </c>
      <c r="I2654" s="612">
        <f t="shared" si="311"/>
        <v>4353</v>
      </c>
      <c r="J2654" s="612">
        <f t="shared" si="311"/>
        <v>4353</v>
      </c>
    </row>
    <row r="2655" spans="2:10">
      <c r="B2655" s="332"/>
      <c r="C2655" s="424" t="s">
        <v>4780</v>
      </c>
      <c r="D2655" s="383" t="s">
        <v>4781</v>
      </c>
      <c r="E2655" s="619">
        <v>0</v>
      </c>
      <c r="F2655" s="619">
        <v>0</v>
      </c>
      <c r="G2655" s="612">
        <v>29</v>
      </c>
      <c r="H2655" s="612">
        <v>29</v>
      </c>
      <c r="I2655" s="612">
        <f t="shared" si="311"/>
        <v>29</v>
      </c>
      <c r="J2655" s="612">
        <f t="shared" si="311"/>
        <v>29</v>
      </c>
    </row>
    <row r="2656" spans="2:10">
      <c r="B2656" s="332"/>
      <c r="C2656" s="424" t="s">
        <v>4289</v>
      </c>
      <c r="D2656" s="383" t="s">
        <v>4290</v>
      </c>
      <c r="E2656" s="619">
        <v>6</v>
      </c>
      <c r="F2656" s="619">
        <v>6</v>
      </c>
      <c r="G2656" s="612">
        <v>1984</v>
      </c>
      <c r="H2656" s="612">
        <v>1984</v>
      </c>
      <c r="I2656" s="612">
        <f t="shared" si="311"/>
        <v>1990</v>
      </c>
      <c r="J2656" s="612">
        <f t="shared" si="311"/>
        <v>1990</v>
      </c>
    </row>
    <row r="2657" spans="1:10">
      <c r="B2657" s="332"/>
      <c r="C2657" s="424" t="s">
        <v>4782</v>
      </c>
      <c r="D2657" s="383" t="s">
        <v>4783</v>
      </c>
      <c r="E2657" s="619">
        <v>2683</v>
      </c>
      <c r="F2657" s="619">
        <v>2683</v>
      </c>
      <c r="G2657" s="612">
        <v>474</v>
      </c>
      <c r="H2657" s="612">
        <v>474</v>
      </c>
      <c r="I2657" s="612">
        <f t="shared" si="311"/>
        <v>3157</v>
      </c>
      <c r="J2657" s="612">
        <f t="shared" si="311"/>
        <v>3157</v>
      </c>
    </row>
    <row r="2658" spans="1:10">
      <c r="B2658" s="332"/>
      <c r="C2658" s="424" t="s">
        <v>4784</v>
      </c>
      <c r="D2658" s="383" t="s">
        <v>4785</v>
      </c>
      <c r="E2658" s="619">
        <v>2626</v>
      </c>
      <c r="F2658" s="619">
        <v>2626</v>
      </c>
      <c r="G2658" s="612">
        <v>61</v>
      </c>
      <c r="H2658" s="612">
        <v>61</v>
      </c>
      <c r="I2658" s="612">
        <f t="shared" si="311"/>
        <v>2687</v>
      </c>
      <c r="J2658" s="612">
        <f t="shared" si="311"/>
        <v>2687</v>
      </c>
    </row>
    <row r="2659" spans="1:10">
      <c r="B2659" s="332"/>
      <c r="C2659" s="424" t="s">
        <v>3146</v>
      </c>
      <c r="D2659" s="394" t="s">
        <v>3689</v>
      </c>
      <c r="E2659" s="619">
        <v>0</v>
      </c>
      <c r="F2659" s="619">
        <v>0</v>
      </c>
      <c r="G2659" s="612">
        <v>257</v>
      </c>
      <c r="H2659" s="612">
        <v>257</v>
      </c>
      <c r="I2659" s="612">
        <f t="shared" si="311"/>
        <v>257</v>
      </c>
      <c r="J2659" s="612">
        <f t="shared" si="311"/>
        <v>257</v>
      </c>
    </row>
    <row r="2660" spans="1:10">
      <c r="B2660" s="332"/>
      <c r="C2660" s="424" t="s">
        <v>3149</v>
      </c>
      <c r="D2660" s="394" t="s">
        <v>3150</v>
      </c>
      <c r="E2660" s="619">
        <v>964</v>
      </c>
      <c r="F2660" s="619">
        <v>964</v>
      </c>
      <c r="G2660" s="612">
        <v>94</v>
      </c>
      <c r="H2660" s="612">
        <v>94</v>
      </c>
      <c r="I2660" s="612">
        <f t="shared" si="311"/>
        <v>1058</v>
      </c>
      <c r="J2660" s="612">
        <f t="shared" si="311"/>
        <v>1058</v>
      </c>
    </row>
    <row r="2661" spans="1:10">
      <c r="B2661" s="332"/>
      <c r="C2661" s="424" t="s">
        <v>3172</v>
      </c>
      <c r="D2661" s="394" t="s">
        <v>3173</v>
      </c>
      <c r="E2661" s="619">
        <v>490</v>
      </c>
      <c r="F2661" s="619">
        <v>490</v>
      </c>
      <c r="G2661" s="612">
        <v>1</v>
      </c>
      <c r="H2661" s="612">
        <v>1</v>
      </c>
      <c r="I2661" s="612">
        <f t="shared" si="311"/>
        <v>491</v>
      </c>
      <c r="J2661" s="612">
        <f t="shared" si="311"/>
        <v>491</v>
      </c>
    </row>
    <row r="2662" spans="1:10">
      <c r="B2662" s="332"/>
      <c r="C2662" s="393" t="s">
        <v>3511</v>
      </c>
      <c r="D2662" s="394" t="s">
        <v>3512</v>
      </c>
      <c r="E2662" s="619">
        <v>2</v>
      </c>
      <c r="F2662" s="619">
        <v>2</v>
      </c>
      <c r="G2662" s="612">
        <v>0</v>
      </c>
      <c r="H2662" s="612">
        <v>0</v>
      </c>
      <c r="I2662" s="612">
        <f t="shared" si="311"/>
        <v>2</v>
      </c>
      <c r="J2662" s="612">
        <f t="shared" si="311"/>
        <v>2</v>
      </c>
    </row>
    <row r="2663" spans="1:10">
      <c r="B2663" s="332"/>
      <c r="C2663" s="393" t="s">
        <v>3525</v>
      </c>
      <c r="D2663" s="394" t="s">
        <v>3526</v>
      </c>
      <c r="E2663" s="619">
        <v>48</v>
      </c>
      <c r="F2663" s="619">
        <v>48</v>
      </c>
      <c r="G2663" s="612">
        <v>0</v>
      </c>
      <c r="H2663" s="612">
        <v>0</v>
      </c>
      <c r="I2663" s="612">
        <f t="shared" si="311"/>
        <v>48</v>
      </c>
      <c r="J2663" s="612">
        <f t="shared" si="311"/>
        <v>48</v>
      </c>
    </row>
    <row r="2664" spans="1:10">
      <c r="B2664" s="332"/>
      <c r="C2664" s="393" t="s">
        <v>3527</v>
      </c>
      <c r="D2664" s="394" t="s">
        <v>3528</v>
      </c>
      <c r="E2664" s="619">
        <v>6</v>
      </c>
      <c r="F2664" s="619">
        <v>6</v>
      </c>
      <c r="G2664" s="612">
        <v>0</v>
      </c>
      <c r="H2664" s="612">
        <v>0</v>
      </c>
      <c r="I2664" s="612">
        <f t="shared" si="311"/>
        <v>6</v>
      </c>
      <c r="J2664" s="612">
        <f t="shared" si="311"/>
        <v>6</v>
      </c>
    </row>
    <row r="2665" spans="1:10">
      <c r="B2665" s="332"/>
      <c r="C2665" s="393" t="s">
        <v>3529</v>
      </c>
      <c r="D2665" s="394" t="s">
        <v>3530</v>
      </c>
      <c r="E2665" s="619">
        <v>6</v>
      </c>
      <c r="F2665" s="619">
        <v>6</v>
      </c>
      <c r="G2665" s="612">
        <v>0</v>
      </c>
      <c r="H2665" s="612">
        <v>0</v>
      </c>
      <c r="I2665" s="612">
        <f t="shared" si="311"/>
        <v>6</v>
      </c>
      <c r="J2665" s="612">
        <f t="shared" si="311"/>
        <v>6</v>
      </c>
    </row>
    <row r="2666" spans="1:10">
      <c r="B2666" s="332"/>
      <c r="C2666" s="393" t="s">
        <v>4786</v>
      </c>
      <c r="D2666" s="394" t="s">
        <v>4787</v>
      </c>
      <c r="E2666" s="619">
        <v>0</v>
      </c>
      <c r="F2666" s="619">
        <v>0</v>
      </c>
      <c r="G2666" s="612">
        <v>5</v>
      </c>
      <c r="H2666" s="612">
        <v>5</v>
      </c>
      <c r="I2666" s="612">
        <f t="shared" si="311"/>
        <v>5</v>
      </c>
      <c r="J2666" s="612">
        <f t="shared" si="311"/>
        <v>5</v>
      </c>
    </row>
    <row r="2667" spans="1:10">
      <c r="B2667" s="332"/>
      <c r="C2667" s="393" t="s">
        <v>3511</v>
      </c>
      <c r="D2667" s="394" t="s">
        <v>3512</v>
      </c>
      <c r="E2667" s="619">
        <v>48</v>
      </c>
      <c r="F2667" s="619">
        <v>48</v>
      </c>
      <c r="G2667" s="612">
        <v>0</v>
      </c>
      <c r="H2667" s="612">
        <v>0</v>
      </c>
      <c r="I2667" s="612">
        <f t="shared" ref="I2667:I2670" si="312">SUM(E2667,G2667)</f>
        <v>48</v>
      </c>
      <c r="J2667" s="612">
        <f t="shared" ref="J2667:J2670" si="313">SUM(F2667,H2667)</f>
        <v>48</v>
      </c>
    </row>
    <row r="2668" spans="1:10">
      <c r="B2668" s="332"/>
      <c r="C2668" s="393" t="s">
        <v>3531</v>
      </c>
      <c r="D2668" s="394" t="s">
        <v>3532</v>
      </c>
      <c r="E2668" s="619">
        <v>42</v>
      </c>
      <c r="F2668" s="619">
        <v>42</v>
      </c>
      <c r="G2668" s="612">
        <v>0</v>
      </c>
      <c r="H2668" s="612">
        <v>0</v>
      </c>
      <c r="I2668" s="612">
        <f t="shared" si="312"/>
        <v>42</v>
      </c>
      <c r="J2668" s="612">
        <f t="shared" si="313"/>
        <v>42</v>
      </c>
    </row>
    <row r="2669" spans="1:10">
      <c r="B2669" s="332"/>
      <c r="C2669" s="393" t="s">
        <v>3533</v>
      </c>
      <c r="D2669" s="394" t="s">
        <v>3534</v>
      </c>
      <c r="E2669" s="619">
        <v>42</v>
      </c>
      <c r="F2669" s="619">
        <v>42</v>
      </c>
      <c r="G2669" s="612">
        <v>0</v>
      </c>
      <c r="H2669" s="612">
        <v>0</v>
      </c>
      <c r="I2669" s="612">
        <f t="shared" si="312"/>
        <v>42</v>
      </c>
      <c r="J2669" s="612">
        <f t="shared" si="313"/>
        <v>42</v>
      </c>
    </row>
    <row r="2670" spans="1:10">
      <c r="B2670" s="332"/>
      <c r="C2670" s="393" t="s">
        <v>6639</v>
      </c>
      <c r="D2670" s="394" t="s">
        <v>6640</v>
      </c>
      <c r="E2670" s="619">
        <v>0</v>
      </c>
      <c r="F2670" s="619">
        <v>0</v>
      </c>
      <c r="G2670" s="612">
        <v>4</v>
      </c>
      <c r="H2670" s="612">
        <v>4</v>
      </c>
      <c r="I2670" s="612">
        <f t="shared" si="312"/>
        <v>4</v>
      </c>
      <c r="J2670" s="612">
        <f t="shared" si="313"/>
        <v>4</v>
      </c>
    </row>
    <row r="2671" spans="1:10" ht="13.8">
      <c r="C2671" s="333"/>
      <c r="D2671" s="99"/>
      <c r="E2671" s="619"/>
      <c r="F2671" s="619"/>
      <c r="G2671" s="612"/>
      <c r="H2671" s="612"/>
      <c r="I2671" s="612"/>
      <c r="J2671" s="612"/>
    </row>
    <row r="2672" spans="1:10">
      <c r="A2672" s="392" t="s">
        <v>4788</v>
      </c>
      <c r="C2672" s="334"/>
      <c r="D2672" s="99"/>
      <c r="E2672" s="619"/>
      <c r="F2672" s="619"/>
      <c r="G2672" s="612"/>
      <c r="H2672" s="612"/>
      <c r="I2672" s="612"/>
      <c r="J2672" s="612"/>
    </row>
    <row r="2673" spans="2:10">
      <c r="B2673" s="332"/>
      <c r="C2673" s="393" t="s">
        <v>3375</v>
      </c>
      <c r="D2673" s="394" t="s">
        <v>3376</v>
      </c>
      <c r="E2673" s="619">
        <v>0</v>
      </c>
      <c r="F2673" s="619">
        <v>0</v>
      </c>
      <c r="G2673" s="612">
        <v>47</v>
      </c>
      <c r="H2673" s="612">
        <v>50</v>
      </c>
      <c r="I2673" s="612">
        <f t="shared" si="311"/>
        <v>47</v>
      </c>
      <c r="J2673" s="612">
        <f t="shared" si="311"/>
        <v>50</v>
      </c>
    </row>
    <row r="2674" spans="2:10">
      <c r="B2674" s="332"/>
      <c r="C2674" s="382" t="s">
        <v>1983</v>
      </c>
      <c r="D2674" s="394" t="s">
        <v>1984</v>
      </c>
      <c r="E2674" s="619">
        <v>2</v>
      </c>
      <c r="F2674" s="619">
        <v>0</v>
      </c>
      <c r="G2674" s="612">
        <v>40</v>
      </c>
      <c r="H2674" s="612">
        <v>50</v>
      </c>
      <c r="I2674" s="612">
        <f t="shared" si="311"/>
        <v>42</v>
      </c>
      <c r="J2674" s="612">
        <f t="shared" si="311"/>
        <v>50</v>
      </c>
    </row>
    <row r="2675" spans="2:10">
      <c r="B2675" s="332"/>
      <c r="C2675" s="393" t="s">
        <v>3202</v>
      </c>
      <c r="D2675" s="394" t="s">
        <v>3203</v>
      </c>
      <c r="E2675" s="619">
        <v>2</v>
      </c>
      <c r="F2675" s="619">
        <v>0</v>
      </c>
      <c r="G2675" s="612">
        <v>21</v>
      </c>
      <c r="H2675" s="612">
        <v>25</v>
      </c>
      <c r="I2675" s="612">
        <f t="shared" si="311"/>
        <v>23</v>
      </c>
      <c r="J2675" s="612">
        <f t="shared" si="311"/>
        <v>25</v>
      </c>
    </row>
    <row r="2676" spans="2:10">
      <c r="B2676" s="332"/>
      <c r="C2676" s="393" t="s">
        <v>4789</v>
      </c>
      <c r="D2676" s="394" t="s">
        <v>4790</v>
      </c>
      <c r="E2676" s="619">
        <v>0</v>
      </c>
      <c r="F2676" s="619">
        <v>0</v>
      </c>
      <c r="G2676" s="612">
        <v>8</v>
      </c>
      <c r="H2676" s="612">
        <v>10</v>
      </c>
      <c r="I2676" s="612">
        <f t="shared" ref="I2676" si="314">SUM(E2676,G2676)</f>
        <v>8</v>
      </c>
      <c r="J2676" s="612">
        <f t="shared" ref="J2676" si="315">SUM(F2676,H2676)</f>
        <v>10</v>
      </c>
    </row>
    <row r="2677" spans="2:10">
      <c r="B2677" s="332"/>
      <c r="C2677" s="393" t="s">
        <v>2429</v>
      </c>
      <c r="D2677" s="394" t="s">
        <v>2430</v>
      </c>
      <c r="E2677" s="619">
        <v>0</v>
      </c>
      <c r="F2677" s="619">
        <v>0</v>
      </c>
      <c r="G2677" s="612">
        <v>16</v>
      </c>
      <c r="H2677" s="612">
        <v>20</v>
      </c>
      <c r="I2677" s="612">
        <f t="shared" si="311"/>
        <v>16</v>
      </c>
      <c r="J2677" s="612">
        <f t="shared" si="311"/>
        <v>20</v>
      </c>
    </row>
    <row r="2678" spans="2:10">
      <c r="B2678" s="332"/>
      <c r="C2678" s="393" t="s">
        <v>2272</v>
      </c>
      <c r="D2678" s="394" t="s">
        <v>2273</v>
      </c>
      <c r="E2678" s="619">
        <v>0</v>
      </c>
      <c r="F2678" s="619">
        <v>0</v>
      </c>
      <c r="G2678" s="612">
        <v>50</v>
      </c>
      <c r="H2678" s="612">
        <v>50</v>
      </c>
      <c r="I2678" s="612">
        <f t="shared" si="311"/>
        <v>50</v>
      </c>
      <c r="J2678" s="612">
        <f t="shared" si="311"/>
        <v>50</v>
      </c>
    </row>
    <row r="2679" spans="2:10">
      <c r="B2679" s="332"/>
      <c r="C2679" s="393" t="s">
        <v>2276</v>
      </c>
      <c r="D2679" s="394" t="s">
        <v>2277</v>
      </c>
      <c r="E2679" s="619">
        <v>0</v>
      </c>
      <c r="F2679" s="619">
        <v>0</v>
      </c>
      <c r="G2679" s="612">
        <v>51</v>
      </c>
      <c r="H2679" s="612">
        <v>50</v>
      </c>
      <c r="I2679" s="612">
        <f t="shared" si="311"/>
        <v>51</v>
      </c>
      <c r="J2679" s="612">
        <f t="shared" si="311"/>
        <v>50</v>
      </c>
    </row>
    <row r="2680" spans="2:10">
      <c r="B2680" s="332"/>
      <c r="C2680" s="393" t="s">
        <v>4791</v>
      </c>
      <c r="D2680" s="394" t="s">
        <v>4792</v>
      </c>
      <c r="E2680" s="619">
        <v>0</v>
      </c>
      <c r="F2680" s="619">
        <v>0</v>
      </c>
      <c r="G2680" s="612"/>
      <c r="H2680" s="612">
        <v>15</v>
      </c>
      <c r="I2680" s="612">
        <f t="shared" si="311"/>
        <v>0</v>
      </c>
      <c r="J2680" s="612">
        <f t="shared" si="311"/>
        <v>15</v>
      </c>
    </row>
    <row r="2681" spans="2:10">
      <c r="B2681" s="332"/>
      <c r="C2681" s="393" t="s">
        <v>4793</v>
      </c>
      <c r="D2681" s="394" t="s">
        <v>4794</v>
      </c>
      <c r="E2681" s="619">
        <v>0</v>
      </c>
      <c r="F2681" s="619">
        <v>0</v>
      </c>
      <c r="G2681" s="612">
        <v>2</v>
      </c>
      <c r="H2681" s="612">
        <v>15</v>
      </c>
      <c r="I2681" s="612">
        <f t="shared" si="311"/>
        <v>2</v>
      </c>
      <c r="J2681" s="612">
        <f t="shared" si="311"/>
        <v>15</v>
      </c>
    </row>
    <row r="2682" spans="2:10">
      <c r="B2682" s="332"/>
      <c r="C2682" s="393" t="s">
        <v>4795</v>
      </c>
      <c r="D2682" s="394" t="s">
        <v>4796</v>
      </c>
      <c r="E2682" s="619">
        <v>0</v>
      </c>
      <c r="F2682" s="619">
        <v>0</v>
      </c>
      <c r="G2682" s="612">
        <v>5</v>
      </c>
      <c r="H2682" s="612">
        <v>15</v>
      </c>
      <c r="I2682" s="612">
        <f t="shared" si="311"/>
        <v>5</v>
      </c>
      <c r="J2682" s="612">
        <f t="shared" si="311"/>
        <v>15</v>
      </c>
    </row>
    <row r="2683" spans="2:10">
      <c r="B2683" s="332"/>
      <c r="C2683" s="393" t="s">
        <v>4797</v>
      </c>
      <c r="D2683" s="394" t="s">
        <v>4798</v>
      </c>
      <c r="E2683" s="619">
        <v>0</v>
      </c>
      <c r="F2683" s="619">
        <v>0</v>
      </c>
      <c r="G2683" s="612">
        <v>19</v>
      </c>
      <c r="H2683" s="612">
        <v>10</v>
      </c>
      <c r="I2683" s="612">
        <f t="shared" si="311"/>
        <v>19</v>
      </c>
      <c r="J2683" s="612">
        <f t="shared" si="311"/>
        <v>10</v>
      </c>
    </row>
    <row r="2684" spans="2:10">
      <c r="B2684" s="332"/>
      <c r="C2684" s="393" t="s">
        <v>4799</v>
      </c>
      <c r="D2684" s="394" t="s">
        <v>4800</v>
      </c>
      <c r="E2684" s="619">
        <v>0</v>
      </c>
      <c r="F2684" s="619">
        <v>0</v>
      </c>
      <c r="G2684" s="612">
        <v>5</v>
      </c>
      <c r="H2684" s="612">
        <v>0</v>
      </c>
      <c r="I2684" s="612">
        <f t="shared" si="311"/>
        <v>5</v>
      </c>
      <c r="J2684" s="612">
        <f t="shared" si="311"/>
        <v>0</v>
      </c>
    </row>
    <row r="2685" spans="2:10">
      <c r="B2685" s="332"/>
      <c r="C2685" s="393" t="s">
        <v>3440</v>
      </c>
      <c r="D2685" s="394" t="s">
        <v>3441</v>
      </c>
      <c r="E2685" s="619">
        <v>0</v>
      </c>
      <c r="F2685" s="619">
        <v>0</v>
      </c>
      <c r="G2685" s="612">
        <v>4</v>
      </c>
      <c r="H2685" s="612">
        <v>3</v>
      </c>
      <c r="I2685" s="612">
        <f t="shared" si="311"/>
        <v>4</v>
      </c>
      <c r="J2685" s="612">
        <f t="shared" si="311"/>
        <v>3</v>
      </c>
    </row>
    <row r="2686" spans="2:10">
      <c r="B2686" s="332"/>
      <c r="C2686" s="393" t="s">
        <v>3442</v>
      </c>
      <c r="D2686" s="394" t="s">
        <v>3443</v>
      </c>
      <c r="E2686" s="619">
        <v>0</v>
      </c>
      <c r="F2686" s="619">
        <v>0</v>
      </c>
      <c r="G2686" s="612">
        <v>5</v>
      </c>
      <c r="H2686" s="612">
        <v>3</v>
      </c>
      <c r="I2686" s="612">
        <f t="shared" si="311"/>
        <v>5</v>
      </c>
      <c r="J2686" s="612">
        <f t="shared" si="311"/>
        <v>3</v>
      </c>
    </row>
    <row r="2687" spans="2:10">
      <c r="B2687" s="332"/>
      <c r="C2687" s="393" t="s">
        <v>3819</v>
      </c>
      <c r="D2687" s="394" t="s">
        <v>3820</v>
      </c>
      <c r="E2687" s="619">
        <v>0</v>
      </c>
      <c r="F2687" s="619">
        <v>0</v>
      </c>
      <c r="G2687" s="612">
        <v>5</v>
      </c>
      <c r="H2687" s="612">
        <v>1</v>
      </c>
      <c r="I2687" s="612">
        <f t="shared" si="311"/>
        <v>5</v>
      </c>
      <c r="J2687" s="612">
        <f t="shared" si="311"/>
        <v>1</v>
      </c>
    </row>
    <row r="2688" spans="2:10">
      <c r="B2688" s="332"/>
      <c r="C2688" s="393" t="s">
        <v>4801</v>
      </c>
      <c r="D2688" s="394" t="s">
        <v>4802</v>
      </c>
      <c r="E2688" s="619">
        <v>0</v>
      </c>
      <c r="F2688" s="619">
        <v>0</v>
      </c>
      <c r="G2688" s="612">
        <v>25</v>
      </c>
      <c r="H2688" s="612">
        <v>10</v>
      </c>
      <c r="I2688" s="612">
        <f t="shared" si="311"/>
        <v>25</v>
      </c>
      <c r="J2688" s="612">
        <f t="shared" si="311"/>
        <v>10</v>
      </c>
    </row>
    <row r="2689" spans="2:11">
      <c r="B2689" s="332"/>
      <c r="C2689" s="393" t="s">
        <v>4803</v>
      </c>
      <c r="D2689" s="394" t="s">
        <v>4804</v>
      </c>
      <c r="E2689" s="619">
        <v>0</v>
      </c>
      <c r="F2689" s="619">
        <v>0</v>
      </c>
      <c r="G2689" s="612">
        <v>4</v>
      </c>
      <c r="H2689" s="612">
        <v>0</v>
      </c>
      <c r="I2689" s="612">
        <f t="shared" si="311"/>
        <v>4</v>
      </c>
      <c r="J2689" s="612">
        <f t="shared" si="311"/>
        <v>0</v>
      </c>
    </row>
    <row r="2690" spans="2:11">
      <c r="B2690" s="332"/>
      <c r="C2690" s="393" t="s">
        <v>4805</v>
      </c>
      <c r="D2690" s="394" t="s">
        <v>4806</v>
      </c>
      <c r="E2690" s="619">
        <v>0</v>
      </c>
      <c r="F2690" s="619">
        <v>0</v>
      </c>
      <c r="G2690" s="612">
        <v>4</v>
      </c>
      <c r="H2690" s="612">
        <v>0</v>
      </c>
      <c r="I2690" s="612">
        <f t="shared" si="311"/>
        <v>4</v>
      </c>
      <c r="J2690" s="612">
        <f t="shared" si="311"/>
        <v>0</v>
      </c>
    </row>
    <row r="2691" spans="2:11">
      <c r="B2691" s="332"/>
      <c r="C2691" s="393" t="s">
        <v>4807</v>
      </c>
      <c r="D2691" s="394" t="s">
        <v>4808</v>
      </c>
      <c r="E2691" s="619">
        <v>0</v>
      </c>
      <c r="F2691" s="619">
        <v>0</v>
      </c>
      <c r="G2691" s="612">
        <v>20</v>
      </c>
      <c r="H2691" s="612">
        <v>25</v>
      </c>
      <c r="I2691" s="612">
        <f t="shared" si="311"/>
        <v>20</v>
      </c>
      <c r="J2691" s="612">
        <f t="shared" si="311"/>
        <v>25</v>
      </c>
    </row>
    <row r="2692" spans="2:11">
      <c r="B2692" s="332"/>
      <c r="C2692" s="393" t="s">
        <v>4467</v>
      </c>
      <c r="D2692" s="394" t="s">
        <v>4468</v>
      </c>
      <c r="E2692" s="619">
        <v>0</v>
      </c>
      <c r="F2692" s="619">
        <v>0</v>
      </c>
      <c r="G2692" s="612">
        <v>0</v>
      </c>
      <c r="H2692" s="612"/>
      <c r="I2692" s="612">
        <f t="shared" si="311"/>
        <v>0</v>
      </c>
      <c r="J2692" s="612">
        <f t="shared" si="311"/>
        <v>0</v>
      </c>
    </row>
    <row r="2693" spans="2:11">
      <c r="B2693" s="332"/>
      <c r="C2693" s="393" t="s">
        <v>4809</v>
      </c>
      <c r="D2693" s="394" t="s">
        <v>4810</v>
      </c>
      <c r="E2693" s="619">
        <v>8</v>
      </c>
      <c r="F2693" s="619">
        <v>0</v>
      </c>
      <c r="G2693" s="612">
        <v>0</v>
      </c>
      <c r="H2693" s="612">
        <v>0</v>
      </c>
      <c r="I2693" s="612">
        <f t="shared" si="311"/>
        <v>8</v>
      </c>
      <c r="J2693" s="612">
        <f t="shared" si="311"/>
        <v>0</v>
      </c>
    </row>
    <row r="2694" spans="2:11">
      <c r="B2694" s="332"/>
      <c r="C2694" s="393" t="s">
        <v>3461</v>
      </c>
      <c r="D2694" s="394" t="s">
        <v>3462</v>
      </c>
      <c r="E2694" s="619">
        <v>2</v>
      </c>
      <c r="F2694" s="619">
        <v>0</v>
      </c>
      <c r="G2694" s="612">
        <v>48</v>
      </c>
      <c r="H2694" s="612">
        <v>50</v>
      </c>
      <c r="I2694" s="612">
        <f t="shared" si="311"/>
        <v>50</v>
      </c>
      <c r="J2694" s="612">
        <f t="shared" si="311"/>
        <v>50</v>
      </c>
    </row>
    <row r="2695" spans="2:11">
      <c r="B2695" s="332"/>
      <c r="C2695" s="393" t="s">
        <v>3479</v>
      </c>
      <c r="D2695" s="394" t="s">
        <v>3480</v>
      </c>
      <c r="E2695" s="619">
        <v>0</v>
      </c>
      <c r="F2695" s="619">
        <v>0</v>
      </c>
      <c r="G2695" s="612">
        <v>44</v>
      </c>
      <c r="H2695" s="612">
        <v>60</v>
      </c>
      <c r="I2695" s="612">
        <f t="shared" si="311"/>
        <v>44</v>
      </c>
      <c r="J2695" s="612">
        <f t="shared" si="311"/>
        <v>60</v>
      </c>
    </row>
    <row r="2696" spans="2:11">
      <c r="B2696" s="332"/>
      <c r="C2696" s="393" t="s">
        <v>3166</v>
      </c>
      <c r="D2696" s="394" t="s">
        <v>3167</v>
      </c>
      <c r="E2696" s="619">
        <v>0</v>
      </c>
      <c r="F2696" s="619">
        <v>0</v>
      </c>
      <c r="G2696" s="612">
        <v>18</v>
      </c>
      <c r="H2696" s="612">
        <v>25</v>
      </c>
      <c r="I2696" s="612">
        <f t="shared" si="311"/>
        <v>18</v>
      </c>
      <c r="J2696" s="612">
        <f t="shared" si="311"/>
        <v>25</v>
      </c>
    </row>
    <row r="2697" spans="2:11">
      <c r="B2697" s="332"/>
      <c r="C2697" s="393" t="s">
        <v>3178</v>
      </c>
      <c r="D2697" s="394" t="s">
        <v>3179</v>
      </c>
      <c r="E2697" s="619">
        <v>0</v>
      </c>
      <c r="F2697" s="619">
        <v>0</v>
      </c>
      <c r="G2697" s="612">
        <v>1</v>
      </c>
      <c r="H2697" s="612">
        <v>10</v>
      </c>
      <c r="I2697" s="612">
        <f t="shared" si="311"/>
        <v>1</v>
      </c>
      <c r="J2697" s="612">
        <f t="shared" si="311"/>
        <v>10</v>
      </c>
    </row>
    <row r="2698" spans="2:11">
      <c r="B2698" s="332"/>
      <c r="C2698" s="393" t="s">
        <v>1932</v>
      </c>
      <c r="D2698" s="394" t="s">
        <v>2981</v>
      </c>
      <c r="E2698" s="619">
        <v>2</v>
      </c>
      <c r="F2698" s="619">
        <v>0</v>
      </c>
      <c r="G2698" s="612">
        <v>0</v>
      </c>
      <c r="H2698" s="612">
        <v>0</v>
      </c>
      <c r="I2698" s="612">
        <f t="shared" ref="I2698" si="316">SUM(E2698,G2698)</f>
        <v>2</v>
      </c>
      <c r="J2698" s="612">
        <f t="shared" ref="J2698" si="317">SUM(F2698,H2698)</f>
        <v>0</v>
      </c>
    </row>
    <row r="2699" spans="2:11">
      <c r="C2699" s="334"/>
      <c r="D2699" s="99"/>
      <c r="E2699" s="619"/>
      <c r="F2699" s="619"/>
      <c r="G2699" s="612"/>
      <c r="H2699" s="612"/>
      <c r="I2699" s="612"/>
      <c r="J2699" s="612"/>
    </row>
    <row r="2700" spans="2:11" s="86" customFormat="1" ht="13.8">
      <c r="B2700" s="341" t="s">
        <v>1822</v>
      </c>
      <c r="C2700" s="344"/>
      <c r="D2700" s="350"/>
      <c r="E2700" s="350"/>
      <c r="F2700" s="350"/>
      <c r="G2700" s="350"/>
      <c r="H2700" s="350"/>
      <c r="I2700" s="350"/>
      <c r="J2700" s="350"/>
      <c r="K2700" s="326" t="s">
        <v>297</v>
      </c>
    </row>
    <row r="2701" spans="2:11">
      <c r="B2701" s="332"/>
      <c r="C2701" s="331" t="s">
        <v>135</v>
      </c>
      <c r="D2701" s="275" t="s">
        <v>136</v>
      </c>
      <c r="E2701" s="619">
        <v>50</v>
      </c>
      <c r="F2701" s="619">
        <v>0</v>
      </c>
      <c r="G2701" s="612">
        <v>4</v>
      </c>
      <c r="H2701" s="612">
        <v>75</v>
      </c>
      <c r="I2701" s="612">
        <f t="shared" ref="I2701:I2702" si="318">SUM(E2701,G2701)</f>
        <v>54</v>
      </c>
      <c r="J2701" s="612">
        <f t="shared" ref="J2701:J2702" si="319">SUM(F2701,H2701)</f>
        <v>75</v>
      </c>
    </row>
    <row r="2702" spans="2:11">
      <c r="B2702" s="332"/>
      <c r="C2702" s="331" t="s">
        <v>137</v>
      </c>
      <c r="D2702" s="275" t="s">
        <v>138</v>
      </c>
      <c r="E2702" s="619">
        <v>8</v>
      </c>
      <c r="F2702" s="619">
        <v>0</v>
      </c>
      <c r="G2702" s="612">
        <v>0</v>
      </c>
      <c r="H2702" s="612">
        <v>15</v>
      </c>
      <c r="I2702" s="612">
        <f t="shared" si="318"/>
        <v>8</v>
      </c>
      <c r="J2702" s="612">
        <f t="shared" si="319"/>
        <v>15</v>
      </c>
    </row>
    <row r="2703" spans="2:11">
      <c r="B2703" s="332"/>
      <c r="C2703" s="331" t="s">
        <v>3247</v>
      </c>
      <c r="D2703" s="275" t="s">
        <v>3248</v>
      </c>
      <c r="E2703" s="619">
        <v>10</v>
      </c>
      <c r="F2703" s="619">
        <v>12</v>
      </c>
      <c r="G2703" s="612">
        <v>0</v>
      </c>
      <c r="H2703" s="612">
        <v>0</v>
      </c>
      <c r="I2703" s="612">
        <f t="shared" ref="I2703:I2711" si="320">SUM(E2703,G2703)</f>
        <v>10</v>
      </c>
      <c r="J2703" s="612">
        <f t="shared" ref="J2703:J2711" si="321">SUM(F2703,H2703)</f>
        <v>12</v>
      </c>
    </row>
    <row r="2704" spans="2:11">
      <c r="B2704" s="332"/>
      <c r="C2704" s="331" t="s">
        <v>3249</v>
      </c>
      <c r="D2704" s="275" t="s">
        <v>3250</v>
      </c>
      <c r="E2704" s="619">
        <v>2</v>
      </c>
      <c r="F2704" s="619">
        <v>2</v>
      </c>
      <c r="G2704" s="612">
        <v>0</v>
      </c>
      <c r="H2704" s="612">
        <v>0</v>
      </c>
      <c r="I2704" s="612">
        <f t="shared" si="320"/>
        <v>2</v>
      </c>
      <c r="J2704" s="612">
        <f t="shared" si="321"/>
        <v>2</v>
      </c>
    </row>
    <row r="2705" spans="2:11">
      <c r="B2705" s="332"/>
      <c r="C2705" s="331" t="s">
        <v>3265</v>
      </c>
      <c r="D2705" s="275" t="s">
        <v>3266</v>
      </c>
      <c r="E2705" s="619">
        <v>7</v>
      </c>
      <c r="F2705" s="619">
        <v>11</v>
      </c>
      <c r="G2705" s="612">
        <v>0</v>
      </c>
      <c r="H2705" s="612">
        <v>0</v>
      </c>
      <c r="I2705" s="612">
        <f t="shared" si="320"/>
        <v>7</v>
      </c>
      <c r="J2705" s="612">
        <f t="shared" si="321"/>
        <v>11</v>
      </c>
    </row>
    <row r="2706" spans="2:11">
      <c r="B2706" s="332"/>
      <c r="C2706" s="331" t="s">
        <v>140</v>
      </c>
      <c r="D2706" s="275" t="s">
        <v>143</v>
      </c>
      <c r="E2706" s="619">
        <v>2</v>
      </c>
      <c r="F2706" s="619">
        <v>3</v>
      </c>
      <c r="G2706" s="612">
        <v>0</v>
      </c>
      <c r="H2706" s="612">
        <v>0</v>
      </c>
      <c r="I2706" s="612">
        <f t="shared" si="320"/>
        <v>2</v>
      </c>
      <c r="J2706" s="612">
        <f t="shared" si="321"/>
        <v>3</v>
      </c>
    </row>
    <row r="2707" spans="2:11">
      <c r="B2707" s="332"/>
      <c r="C2707" s="331" t="s">
        <v>3279</v>
      </c>
      <c r="D2707" s="275" t="s">
        <v>6731</v>
      </c>
      <c r="E2707" s="619">
        <v>0</v>
      </c>
      <c r="F2707" s="619">
        <v>1</v>
      </c>
      <c r="G2707" s="612">
        <v>0</v>
      </c>
      <c r="H2707" s="612">
        <v>0</v>
      </c>
      <c r="I2707" s="612">
        <f t="shared" si="320"/>
        <v>0</v>
      </c>
      <c r="J2707" s="612">
        <f t="shared" si="321"/>
        <v>1</v>
      </c>
    </row>
    <row r="2708" spans="2:11">
      <c r="B2708" s="332"/>
      <c r="C2708" s="331" t="s">
        <v>141</v>
      </c>
      <c r="D2708" s="275" t="s">
        <v>142</v>
      </c>
      <c r="E2708" s="619">
        <v>1</v>
      </c>
      <c r="F2708" s="619">
        <v>1</v>
      </c>
      <c r="G2708" s="612">
        <v>0</v>
      </c>
      <c r="H2708" s="612">
        <v>0</v>
      </c>
      <c r="I2708" s="612">
        <f t="shared" si="320"/>
        <v>1</v>
      </c>
      <c r="J2708" s="612">
        <f t="shared" si="321"/>
        <v>1</v>
      </c>
    </row>
    <row r="2709" spans="2:11">
      <c r="B2709" s="332"/>
      <c r="C2709" s="331" t="s">
        <v>3286</v>
      </c>
      <c r="D2709" s="275" t="s">
        <v>3287</v>
      </c>
      <c r="E2709" s="619">
        <v>3</v>
      </c>
      <c r="F2709" s="619">
        <v>7</v>
      </c>
      <c r="G2709" s="612">
        <v>0</v>
      </c>
      <c r="H2709" s="612">
        <v>0</v>
      </c>
      <c r="I2709" s="612">
        <f t="shared" si="320"/>
        <v>3</v>
      </c>
      <c r="J2709" s="612">
        <f t="shared" si="321"/>
        <v>7</v>
      </c>
    </row>
    <row r="2710" spans="2:11">
      <c r="B2710" s="332"/>
      <c r="C2710" s="331" t="s">
        <v>3243</v>
      </c>
      <c r="D2710" s="275" t="s">
        <v>3244</v>
      </c>
      <c r="E2710" s="619">
        <v>0</v>
      </c>
      <c r="F2710" s="619">
        <v>7</v>
      </c>
      <c r="G2710" s="612">
        <v>0</v>
      </c>
      <c r="H2710" s="612">
        <v>0</v>
      </c>
      <c r="I2710" s="612">
        <f t="shared" si="320"/>
        <v>0</v>
      </c>
      <c r="J2710" s="612">
        <f t="shared" si="321"/>
        <v>7</v>
      </c>
    </row>
    <row r="2711" spans="2:11">
      <c r="B2711" s="332"/>
      <c r="C2711" s="331" t="s">
        <v>3251</v>
      </c>
      <c r="D2711" s="275" t="s">
        <v>3252</v>
      </c>
      <c r="E2711" s="619">
        <v>0</v>
      </c>
      <c r="F2711" s="619">
        <v>1</v>
      </c>
      <c r="G2711" s="612">
        <v>0</v>
      </c>
      <c r="H2711" s="612">
        <v>0</v>
      </c>
      <c r="I2711" s="612">
        <f t="shared" si="320"/>
        <v>0</v>
      </c>
      <c r="J2711" s="612">
        <f t="shared" si="321"/>
        <v>1</v>
      </c>
    </row>
    <row r="2712" spans="2:11">
      <c r="C2712" s="610"/>
      <c r="D2712" s="86"/>
      <c r="E2712" s="618"/>
      <c r="F2712" s="618"/>
      <c r="G2712" s="616"/>
      <c r="H2712" s="616"/>
      <c r="I2712" s="616"/>
      <c r="J2712" s="616"/>
    </row>
    <row r="2714" spans="2:11" s="86" customFormat="1" ht="13.8">
      <c r="B2714" s="321" t="s">
        <v>1750</v>
      </c>
      <c r="C2714" s="330"/>
      <c r="D2714" s="321"/>
      <c r="E2714" s="321"/>
      <c r="F2714" s="321"/>
      <c r="G2714" s="321"/>
      <c r="H2714" s="321"/>
      <c r="I2714" s="321"/>
      <c r="J2714" s="321"/>
    </row>
    <row r="2715" spans="2:11" s="86" customFormat="1">
      <c r="B2715" s="355" t="s">
        <v>1827</v>
      </c>
      <c r="C2715" s="344"/>
      <c r="D2715" s="354"/>
      <c r="E2715" s="822">
        <f>E2719+E2875+E2890+E2893+E2910+E3016</f>
        <v>47462</v>
      </c>
      <c r="F2715" s="822">
        <f t="shared" ref="F2715:H2715" si="322">F2719+F2875+F2890+F2893+F2910+F3016</f>
        <v>47256</v>
      </c>
      <c r="G2715" s="822">
        <f t="shared" si="322"/>
        <v>20206</v>
      </c>
      <c r="H2715" s="822">
        <f t="shared" si="322"/>
        <v>21125</v>
      </c>
      <c r="I2715" s="822">
        <f t="shared" ref="I2715" si="323">SUM(E2715,G2715)</f>
        <v>67668</v>
      </c>
      <c r="J2715" s="822">
        <f t="shared" ref="J2715" si="324">SUM(F2715,H2715)</f>
        <v>68381</v>
      </c>
      <c r="K2715" s="86" t="s">
        <v>6648</v>
      </c>
    </row>
    <row r="2716" spans="2:11" s="86" customFormat="1">
      <c r="B2716" s="587" t="s">
        <v>220</v>
      </c>
      <c r="C2716" s="588"/>
      <c r="D2716" s="587"/>
      <c r="E2716" s="587">
        <v>34721</v>
      </c>
      <c r="F2716" s="587">
        <v>34550</v>
      </c>
      <c r="G2716" s="587">
        <v>16489</v>
      </c>
      <c r="H2716" s="587">
        <v>17020</v>
      </c>
      <c r="I2716" s="623">
        <f t="shared" ref="I2716:I2779" si="325">SUM(E2716,G2716)</f>
        <v>51210</v>
      </c>
      <c r="J2716" s="623">
        <f t="shared" ref="J2716:J2719" si="326">SUM(F2716,H2716)</f>
        <v>51570</v>
      </c>
    </row>
    <row r="2717" spans="2:11" s="341" customFormat="1">
      <c r="B2717" s="355" t="s">
        <v>1823</v>
      </c>
      <c r="C2717" s="345"/>
      <c r="D2717" s="355"/>
      <c r="E2717" s="355" t="s">
        <v>6643</v>
      </c>
      <c r="F2717" s="355"/>
      <c r="G2717" s="355"/>
      <c r="H2717" s="355"/>
      <c r="I2717" s="612">
        <f t="shared" si="325"/>
        <v>0</v>
      </c>
      <c r="J2717" s="612">
        <f t="shared" si="326"/>
        <v>0</v>
      </c>
    </row>
    <row r="2718" spans="2:11" s="341" customFormat="1">
      <c r="B2718" s="355" t="s">
        <v>217</v>
      </c>
      <c r="C2718" s="345"/>
      <c r="D2718" s="355"/>
      <c r="E2718" s="355">
        <v>19207</v>
      </c>
      <c r="F2718" s="355">
        <v>18100</v>
      </c>
      <c r="G2718" s="355">
        <v>9688</v>
      </c>
      <c r="H2718" s="355">
        <v>9700</v>
      </c>
      <c r="I2718" s="612">
        <f t="shared" si="325"/>
        <v>28895</v>
      </c>
      <c r="J2718" s="612">
        <f t="shared" si="326"/>
        <v>27800</v>
      </c>
    </row>
    <row r="2719" spans="2:11" s="341" customFormat="1">
      <c r="B2719" s="367" t="s">
        <v>218</v>
      </c>
      <c r="C2719" s="345"/>
      <c r="D2719" s="368"/>
      <c r="E2719" s="355">
        <v>22464</v>
      </c>
      <c r="F2719" s="355">
        <f>F2721+F2724+F2727+F2730+F2733+F2736+F2739+F2742+F2745+F2748+F2751+F2754+F2760+F2766+F2769+F2775+F2778+F2781+F2784+F2787+F2790+F2793+F2796+F2799+F2802+F2805+F2808+F2811+F2814+F2817+F2820+F2823+F2829+F2832+F2835+F2838+F2840+F2843+F2845+F2846+F2847+F2849+F2852+F2855+F2858+F2860+F2862+F2865+F2866+F2871</f>
        <v>21127</v>
      </c>
      <c r="G2719" s="355">
        <v>10807</v>
      </c>
      <c r="H2719" s="355">
        <f>SUM(H2720:H2871)</f>
        <v>10853</v>
      </c>
      <c r="I2719" s="824">
        <f t="shared" si="325"/>
        <v>33271</v>
      </c>
      <c r="J2719" s="824">
        <f t="shared" si="326"/>
        <v>31980</v>
      </c>
    </row>
    <row r="2720" spans="2:11">
      <c r="B2720" s="332"/>
      <c r="C2720" s="544" t="s">
        <v>6113</v>
      </c>
      <c r="D2720" s="101" t="s">
        <v>6655</v>
      </c>
      <c r="E2720" s="102">
        <v>0</v>
      </c>
      <c r="F2720" s="102"/>
      <c r="G2720" s="102">
        <v>51</v>
      </c>
      <c r="H2720" s="102">
        <v>90</v>
      </c>
      <c r="I2720" s="612">
        <f t="shared" si="325"/>
        <v>51</v>
      </c>
      <c r="J2720" s="612">
        <f t="shared" ref="J2720:J2783" si="327">SUM(F2720,H2720)</f>
        <v>90</v>
      </c>
    </row>
    <row r="2721" spans="2:10">
      <c r="B2721" s="332"/>
      <c r="C2721" s="544" t="s">
        <v>6114</v>
      </c>
      <c r="D2721" s="101" t="s">
        <v>6115</v>
      </c>
      <c r="E2721" s="102">
        <v>265</v>
      </c>
      <c r="F2721" s="102">
        <v>252</v>
      </c>
      <c r="G2721" s="102">
        <v>0</v>
      </c>
      <c r="H2721" s="102"/>
      <c r="I2721" s="612">
        <f t="shared" si="325"/>
        <v>265</v>
      </c>
      <c r="J2721" s="612">
        <f t="shared" si="327"/>
        <v>252</v>
      </c>
    </row>
    <row r="2722" spans="2:10">
      <c r="B2722" s="332"/>
      <c r="C2722" s="544">
        <v>57901001</v>
      </c>
      <c r="D2722" s="101" t="s">
        <v>6116</v>
      </c>
      <c r="E2722" s="102">
        <v>265</v>
      </c>
      <c r="F2722" s="102">
        <v>252</v>
      </c>
      <c r="G2722" s="102">
        <v>0</v>
      </c>
      <c r="H2722" s="102"/>
      <c r="I2722" s="612">
        <f t="shared" si="325"/>
        <v>265</v>
      </c>
      <c r="J2722" s="612">
        <f t="shared" si="327"/>
        <v>252</v>
      </c>
    </row>
    <row r="2723" spans="2:10">
      <c r="B2723" s="332"/>
      <c r="C2723" s="544" t="s">
        <v>6117</v>
      </c>
      <c r="D2723" s="101" t="s">
        <v>6656</v>
      </c>
      <c r="E2723" s="102">
        <v>0</v>
      </c>
      <c r="F2723" s="102"/>
      <c r="G2723" s="102">
        <v>0</v>
      </c>
      <c r="H2723" s="102">
        <v>0</v>
      </c>
      <c r="I2723" s="612">
        <f t="shared" si="325"/>
        <v>0</v>
      </c>
      <c r="J2723" s="612">
        <f t="shared" si="327"/>
        <v>0</v>
      </c>
    </row>
    <row r="2724" spans="2:10">
      <c r="B2724" s="332"/>
      <c r="C2724" s="544" t="s">
        <v>6118</v>
      </c>
      <c r="D2724" s="101" t="s">
        <v>6119</v>
      </c>
      <c r="E2724" s="102">
        <v>0</v>
      </c>
      <c r="F2724" s="102">
        <v>10</v>
      </c>
      <c r="G2724" s="102">
        <v>0</v>
      </c>
      <c r="H2724" s="102"/>
      <c r="I2724" s="612">
        <f t="shared" si="325"/>
        <v>0</v>
      </c>
      <c r="J2724" s="612">
        <f t="shared" si="327"/>
        <v>10</v>
      </c>
    </row>
    <row r="2725" spans="2:10">
      <c r="B2725" s="332"/>
      <c r="C2725" s="544">
        <v>59303001</v>
      </c>
      <c r="D2725" s="101" t="s">
        <v>6120</v>
      </c>
      <c r="E2725" s="102">
        <v>0</v>
      </c>
      <c r="F2725" s="102">
        <v>10</v>
      </c>
      <c r="G2725" s="102">
        <v>0</v>
      </c>
      <c r="H2725" s="102"/>
      <c r="I2725" s="612">
        <f t="shared" si="325"/>
        <v>0</v>
      </c>
      <c r="J2725" s="612">
        <f t="shared" si="327"/>
        <v>10</v>
      </c>
    </row>
    <row r="2726" spans="2:10">
      <c r="B2726" s="332"/>
      <c r="C2726" s="544" t="s">
        <v>144</v>
      </c>
      <c r="D2726" s="101" t="s">
        <v>153</v>
      </c>
      <c r="E2726" s="102">
        <v>0</v>
      </c>
      <c r="F2726" s="102"/>
      <c r="G2726" s="102">
        <v>3</v>
      </c>
      <c r="H2726" s="102">
        <v>30</v>
      </c>
      <c r="I2726" s="612">
        <f t="shared" si="325"/>
        <v>3</v>
      </c>
      <c r="J2726" s="612">
        <f t="shared" si="327"/>
        <v>30</v>
      </c>
    </row>
    <row r="2727" spans="2:10">
      <c r="B2727" s="332"/>
      <c r="C2727" s="544" t="s">
        <v>6121</v>
      </c>
      <c r="D2727" s="101" t="s">
        <v>6122</v>
      </c>
      <c r="E2727" s="102">
        <v>127</v>
      </c>
      <c r="F2727" s="102">
        <v>1250</v>
      </c>
      <c r="G2727" s="102">
        <v>0</v>
      </c>
      <c r="H2727" s="102"/>
      <c r="I2727" s="612">
        <f t="shared" si="325"/>
        <v>127</v>
      </c>
      <c r="J2727" s="612">
        <f t="shared" si="327"/>
        <v>1250</v>
      </c>
    </row>
    <row r="2728" spans="2:10">
      <c r="B2728" s="332"/>
      <c r="C2728" s="544">
        <v>59300001</v>
      </c>
      <c r="D2728" s="101" t="s">
        <v>6123</v>
      </c>
      <c r="E2728" s="102">
        <v>127</v>
      </c>
      <c r="F2728" s="102">
        <v>1250</v>
      </c>
      <c r="G2728" s="102">
        <v>0</v>
      </c>
      <c r="H2728" s="102"/>
      <c r="I2728" s="612">
        <f t="shared" si="325"/>
        <v>127</v>
      </c>
      <c r="J2728" s="612">
        <f t="shared" si="327"/>
        <v>1250</v>
      </c>
    </row>
    <row r="2729" spans="2:10">
      <c r="B2729" s="332"/>
      <c r="C2729" s="544" t="s">
        <v>6124</v>
      </c>
      <c r="D2729" s="101" t="s">
        <v>6657</v>
      </c>
      <c r="E2729" s="102">
        <v>0</v>
      </c>
      <c r="F2729" s="102"/>
      <c r="G2729" s="102">
        <v>469</v>
      </c>
      <c r="H2729" s="102">
        <v>520</v>
      </c>
      <c r="I2729" s="612">
        <f t="shared" si="325"/>
        <v>469</v>
      </c>
      <c r="J2729" s="612">
        <f t="shared" si="327"/>
        <v>520</v>
      </c>
    </row>
    <row r="2730" spans="2:10">
      <c r="B2730" s="332"/>
      <c r="C2730" s="544" t="s">
        <v>6125</v>
      </c>
      <c r="D2730" s="101" t="s">
        <v>6126</v>
      </c>
      <c r="E2730" s="102">
        <v>2529</v>
      </c>
      <c r="F2730" s="102">
        <v>2400</v>
      </c>
      <c r="G2730" s="102">
        <v>0</v>
      </c>
      <c r="H2730" s="102"/>
      <c r="I2730" s="612">
        <f t="shared" si="325"/>
        <v>2529</v>
      </c>
      <c r="J2730" s="612">
        <f t="shared" si="327"/>
        <v>2400</v>
      </c>
    </row>
    <row r="2731" spans="2:10">
      <c r="B2731" s="332"/>
      <c r="C2731" s="544">
        <v>58900001</v>
      </c>
      <c r="D2731" s="101" t="s">
        <v>6127</v>
      </c>
      <c r="E2731" s="102">
        <v>2529</v>
      </c>
      <c r="F2731" s="102">
        <v>2400</v>
      </c>
      <c r="G2731" s="102">
        <v>0</v>
      </c>
      <c r="H2731" s="102"/>
      <c r="I2731" s="612">
        <f t="shared" si="325"/>
        <v>2529</v>
      </c>
      <c r="J2731" s="612">
        <f t="shared" si="327"/>
        <v>2400</v>
      </c>
    </row>
    <row r="2732" spans="2:10">
      <c r="B2732" s="332"/>
      <c r="C2732" s="544" t="s">
        <v>6128</v>
      </c>
      <c r="D2732" s="101" t="s">
        <v>6658</v>
      </c>
      <c r="E2732" s="102">
        <v>0</v>
      </c>
      <c r="F2732" s="102"/>
      <c r="G2732" s="102">
        <v>217</v>
      </c>
      <c r="H2732" s="102">
        <v>230</v>
      </c>
      <c r="I2732" s="612">
        <f t="shared" si="325"/>
        <v>217</v>
      </c>
      <c r="J2732" s="612">
        <f t="shared" si="327"/>
        <v>230</v>
      </c>
    </row>
    <row r="2733" spans="2:10">
      <c r="B2733" s="332"/>
      <c r="C2733" s="544" t="s">
        <v>6129</v>
      </c>
      <c r="D2733" s="101" t="s">
        <v>6130</v>
      </c>
      <c r="E2733" s="102">
        <v>211</v>
      </c>
      <c r="F2733" s="102">
        <v>355</v>
      </c>
      <c r="G2733" s="102">
        <v>0</v>
      </c>
      <c r="H2733" s="102"/>
      <c r="I2733" s="612">
        <f t="shared" si="325"/>
        <v>211</v>
      </c>
      <c r="J2733" s="612">
        <f t="shared" si="327"/>
        <v>355</v>
      </c>
    </row>
    <row r="2734" spans="2:10">
      <c r="B2734" s="332"/>
      <c r="C2734" s="544">
        <v>58700001</v>
      </c>
      <c r="D2734" s="101" t="s">
        <v>6131</v>
      </c>
      <c r="E2734" s="102">
        <v>211</v>
      </c>
      <c r="F2734" s="102">
        <v>355</v>
      </c>
      <c r="G2734" s="102">
        <v>0</v>
      </c>
      <c r="H2734" s="102"/>
      <c r="I2734" s="612">
        <f t="shared" si="325"/>
        <v>211</v>
      </c>
      <c r="J2734" s="612">
        <f t="shared" si="327"/>
        <v>355</v>
      </c>
    </row>
    <row r="2735" spans="2:10">
      <c r="B2735" s="332"/>
      <c r="C2735" s="544" t="s">
        <v>6132</v>
      </c>
      <c r="D2735" s="101" t="s">
        <v>6134</v>
      </c>
      <c r="E2735" s="102">
        <v>0</v>
      </c>
      <c r="F2735" s="102"/>
      <c r="G2735" s="102">
        <v>7</v>
      </c>
      <c r="H2735" s="102">
        <v>30</v>
      </c>
      <c r="I2735" s="612">
        <f t="shared" si="325"/>
        <v>7</v>
      </c>
      <c r="J2735" s="612">
        <f t="shared" si="327"/>
        <v>30</v>
      </c>
    </row>
    <row r="2736" spans="2:10">
      <c r="B2736" s="332"/>
      <c r="C2736" s="544" t="s">
        <v>6133</v>
      </c>
      <c r="D2736" s="101" t="s">
        <v>6134</v>
      </c>
      <c r="E2736" s="102">
        <v>184</v>
      </c>
      <c r="F2736" s="102">
        <v>210</v>
      </c>
      <c r="G2736" s="102">
        <v>0</v>
      </c>
      <c r="H2736" s="102"/>
      <c r="I2736" s="612">
        <f t="shared" si="325"/>
        <v>184</v>
      </c>
      <c r="J2736" s="612">
        <f t="shared" si="327"/>
        <v>210</v>
      </c>
    </row>
    <row r="2737" spans="2:10">
      <c r="B2737" s="332"/>
      <c r="C2737" s="544" t="s">
        <v>6135</v>
      </c>
      <c r="D2737" s="101" t="s">
        <v>6136</v>
      </c>
      <c r="E2737" s="102">
        <v>184</v>
      </c>
      <c r="F2737" s="102">
        <v>210</v>
      </c>
      <c r="G2737" s="102">
        <v>0</v>
      </c>
      <c r="H2737" s="102"/>
      <c r="I2737" s="612">
        <f t="shared" si="325"/>
        <v>184</v>
      </c>
      <c r="J2737" s="612">
        <f t="shared" si="327"/>
        <v>210</v>
      </c>
    </row>
    <row r="2738" spans="2:10">
      <c r="B2738" s="332"/>
      <c r="C2738" s="544" t="s">
        <v>6137</v>
      </c>
      <c r="D2738" s="101" t="s">
        <v>6659</v>
      </c>
      <c r="E2738" s="102">
        <v>0</v>
      </c>
      <c r="F2738" s="102"/>
      <c r="G2738" s="102">
        <v>0</v>
      </c>
      <c r="H2738" s="102">
        <v>4</v>
      </c>
      <c r="I2738" s="612">
        <f t="shared" si="325"/>
        <v>0</v>
      </c>
      <c r="J2738" s="612">
        <f t="shared" si="327"/>
        <v>4</v>
      </c>
    </row>
    <row r="2739" spans="2:10">
      <c r="B2739" s="332"/>
      <c r="C2739" s="544" t="s">
        <v>6138</v>
      </c>
      <c r="D2739" s="101" t="s">
        <v>6139</v>
      </c>
      <c r="E2739" s="102">
        <v>17</v>
      </c>
      <c r="F2739" s="102">
        <v>10</v>
      </c>
      <c r="G2739" s="102">
        <v>0</v>
      </c>
      <c r="H2739" s="102"/>
      <c r="I2739" s="612">
        <f t="shared" si="325"/>
        <v>17</v>
      </c>
      <c r="J2739" s="612">
        <f t="shared" si="327"/>
        <v>10</v>
      </c>
    </row>
    <row r="2740" spans="2:10">
      <c r="B2740" s="332"/>
      <c r="C2740" s="544" t="s">
        <v>6140</v>
      </c>
      <c r="D2740" s="101" t="s">
        <v>6141</v>
      </c>
      <c r="E2740" s="102">
        <v>17</v>
      </c>
      <c r="F2740" s="102">
        <v>10</v>
      </c>
      <c r="G2740" s="102">
        <v>0</v>
      </c>
      <c r="H2740" s="102"/>
      <c r="I2740" s="612">
        <f t="shared" si="325"/>
        <v>17</v>
      </c>
      <c r="J2740" s="612">
        <f t="shared" si="327"/>
        <v>10</v>
      </c>
    </row>
    <row r="2741" spans="2:10">
      <c r="B2741" s="332"/>
      <c r="C2741" s="544" t="s">
        <v>6142</v>
      </c>
      <c r="D2741" s="101" t="s">
        <v>6660</v>
      </c>
      <c r="E2741" s="102">
        <v>0</v>
      </c>
      <c r="F2741" s="102"/>
      <c r="G2741" s="102">
        <v>7970</v>
      </c>
      <c r="H2741" s="102">
        <v>7900</v>
      </c>
      <c r="I2741" s="612">
        <f t="shared" si="325"/>
        <v>7970</v>
      </c>
      <c r="J2741" s="612">
        <f t="shared" si="327"/>
        <v>7900</v>
      </c>
    </row>
    <row r="2742" spans="2:10">
      <c r="B2742" s="332"/>
      <c r="C2742" s="544" t="s">
        <v>6143</v>
      </c>
      <c r="D2742" s="101" t="s">
        <v>6144</v>
      </c>
      <c r="E2742" s="102">
        <v>9135</v>
      </c>
      <c r="F2742" s="102">
        <v>7900</v>
      </c>
      <c r="G2742" s="102">
        <v>0</v>
      </c>
      <c r="H2742" s="102"/>
      <c r="I2742" s="612">
        <f t="shared" si="325"/>
        <v>9135</v>
      </c>
      <c r="J2742" s="612">
        <f t="shared" si="327"/>
        <v>7900</v>
      </c>
    </row>
    <row r="2743" spans="2:10">
      <c r="B2743" s="332"/>
      <c r="C2743" s="544">
        <v>58500001</v>
      </c>
      <c r="D2743" s="101" t="s">
        <v>6145</v>
      </c>
      <c r="E2743" s="102">
        <v>9135</v>
      </c>
      <c r="F2743" s="102">
        <v>7900</v>
      </c>
      <c r="G2743" s="102">
        <v>0</v>
      </c>
      <c r="H2743" s="102"/>
      <c r="I2743" s="612">
        <f t="shared" si="325"/>
        <v>9135</v>
      </c>
      <c r="J2743" s="612">
        <f t="shared" si="327"/>
        <v>7900</v>
      </c>
    </row>
    <row r="2744" spans="2:10">
      <c r="B2744" s="332"/>
      <c r="C2744" s="544" t="s">
        <v>6146</v>
      </c>
      <c r="D2744" s="101" t="s">
        <v>6661</v>
      </c>
      <c r="E2744" s="102">
        <v>0</v>
      </c>
      <c r="F2744" s="102"/>
      <c r="G2744" s="102">
        <v>1</v>
      </c>
      <c r="H2744" s="102">
        <v>0</v>
      </c>
      <c r="I2744" s="612">
        <f t="shared" si="325"/>
        <v>1</v>
      </c>
      <c r="J2744" s="612">
        <f t="shared" si="327"/>
        <v>0</v>
      </c>
    </row>
    <row r="2745" spans="2:10">
      <c r="B2745" s="332"/>
      <c r="C2745" s="544" t="s">
        <v>6147</v>
      </c>
      <c r="D2745" s="101" t="s">
        <v>6148</v>
      </c>
      <c r="E2745" s="102">
        <v>35</v>
      </c>
      <c r="F2745" s="102">
        <v>22</v>
      </c>
      <c r="G2745" s="102">
        <v>0</v>
      </c>
      <c r="H2745" s="102"/>
      <c r="I2745" s="612">
        <f t="shared" si="325"/>
        <v>35</v>
      </c>
      <c r="J2745" s="612">
        <f t="shared" si="327"/>
        <v>22</v>
      </c>
    </row>
    <row r="2746" spans="2:10">
      <c r="B2746" s="332"/>
      <c r="C2746" s="544" t="s">
        <v>6149</v>
      </c>
      <c r="D2746" s="101" t="s">
        <v>6150</v>
      </c>
      <c r="E2746" s="102">
        <v>35</v>
      </c>
      <c r="F2746" s="102">
        <v>22</v>
      </c>
      <c r="G2746" s="102">
        <v>0</v>
      </c>
      <c r="H2746" s="102"/>
      <c r="I2746" s="612">
        <f t="shared" si="325"/>
        <v>35</v>
      </c>
      <c r="J2746" s="612">
        <f t="shared" si="327"/>
        <v>22</v>
      </c>
    </row>
    <row r="2747" spans="2:10">
      <c r="B2747" s="332"/>
      <c r="C2747" s="544" t="s">
        <v>6151</v>
      </c>
      <c r="D2747" s="101" t="s">
        <v>6662</v>
      </c>
      <c r="E2747" s="102">
        <v>0</v>
      </c>
      <c r="F2747" s="102"/>
      <c r="G2747" s="102">
        <v>236</v>
      </c>
      <c r="H2747" s="102">
        <v>300</v>
      </c>
      <c r="I2747" s="612">
        <f t="shared" si="325"/>
        <v>236</v>
      </c>
      <c r="J2747" s="612">
        <f t="shared" si="327"/>
        <v>300</v>
      </c>
    </row>
    <row r="2748" spans="2:10">
      <c r="B2748" s="332"/>
      <c r="C2748" s="544" t="s">
        <v>6152</v>
      </c>
      <c r="D2748" s="101" t="s">
        <v>6153</v>
      </c>
      <c r="E2748" s="102">
        <v>678</v>
      </c>
      <c r="F2748" s="102">
        <v>550</v>
      </c>
      <c r="G2748" s="102">
        <v>0</v>
      </c>
      <c r="H2748" s="102"/>
      <c r="I2748" s="612">
        <f t="shared" si="325"/>
        <v>678</v>
      </c>
      <c r="J2748" s="612">
        <f t="shared" si="327"/>
        <v>550</v>
      </c>
    </row>
    <row r="2749" spans="2:10">
      <c r="B2749" s="332"/>
      <c r="C2749" s="544">
        <v>58106001</v>
      </c>
      <c r="D2749" s="101" t="s">
        <v>6154</v>
      </c>
      <c r="E2749" s="102">
        <v>678</v>
      </c>
      <c r="F2749" s="102">
        <v>550</v>
      </c>
      <c r="G2749" s="102">
        <v>0</v>
      </c>
      <c r="H2749" s="102"/>
      <c r="I2749" s="612">
        <f t="shared" si="325"/>
        <v>678</v>
      </c>
      <c r="J2749" s="612">
        <f t="shared" si="327"/>
        <v>550</v>
      </c>
    </row>
    <row r="2750" spans="2:10">
      <c r="B2750" s="332"/>
      <c r="C2750" s="544" t="s">
        <v>6155</v>
      </c>
      <c r="D2750" s="101" t="s">
        <v>6663</v>
      </c>
      <c r="E2750" s="102">
        <v>0</v>
      </c>
      <c r="F2750" s="102"/>
      <c r="G2750" s="102">
        <v>38</v>
      </c>
      <c r="H2750" s="102">
        <v>70</v>
      </c>
      <c r="I2750" s="612">
        <f t="shared" si="325"/>
        <v>38</v>
      </c>
      <c r="J2750" s="612">
        <f t="shared" si="327"/>
        <v>70</v>
      </c>
    </row>
    <row r="2751" spans="2:10">
      <c r="B2751" s="332"/>
      <c r="C2751" s="544" t="s">
        <v>6156</v>
      </c>
      <c r="D2751" s="101" t="s">
        <v>6157</v>
      </c>
      <c r="E2751" s="102">
        <v>102</v>
      </c>
      <c r="F2751" s="102">
        <v>70</v>
      </c>
      <c r="G2751" s="102">
        <v>0</v>
      </c>
      <c r="H2751" s="102"/>
      <c r="I2751" s="612">
        <f t="shared" si="325"/>
        <v>102</v>
      </c>
      <c r="J2751" s="612">
        <f t="shared" si="327"/>
        <v>70</v>
      </c>
    </row>
    <row r="2752" spans="2:10">
      <c r="B2752" s="332"/>
      <c r="C2752" s="544">
        <v>58103001</v>
      </c>
      <c r="D2752" s="101" t="s">
        <v>6158</v>
      </c>
      <c r="E2752" s="102">
        <v>102</v>
      </c>
      <c r="F2752" s="102">
        <v>70</v>
      </c>
      <c r="G2752" s="102">
        <v>0</v>
      </c>
      <c r="H2752" s="102"/>
      <c r="I2752" s="612">
        <f t="shared" si="325"/>
        <v>102</v>
      </c>
      <c r="J2752" s="612">
        <f t="shared" si="327"/>
        <v>70</v>
      </c>
    </row>
    <row r="2753" spans="2:10">
      <c r="B2753" s="332"/>
      <c r="C2753" s="544" t="s">
        <v>6159</v>
      </c>
      <c r="D2753" s="101" t="s">
        <v>6664</v>
      </c>
      <c r="E2753" s="102">
        <v>0</v>
      </c>
      <c r="F2753" s="102"/>
      <c r="G2753" s="102">
        <v>186</v>
      </c>
      <c r="H2753" s="102">
        <v>200</v>
      </c>
      <c r="I2753" s="612">
        <f t="shared" si="325"/>
        <v>186</v>
      </c>
      <c r="J2753" s="612">
        <f t="shared" si="327"/>
        <v>200</v>
      </c>
    </row>
    <row r="2754" spans="2:10">
      <c r="B2754" s="332"/>
      <c r="C2754" s="544" t="s">
        <v>6160</v>
      </c>
      <c r="D2754" s="101" t="s">
        <v>6161</v>
      </c>
      <c r="E2754" s="102">
        <v>416</v>
      </c>
      <c r="F2754" s="102">
        <v>310</v>
      </c>
      <c r="G2754" s="102">
        <v>0</v>
      </c>
      <c r="H2754" s="102"/>
      <c r="I2754" s="612">
        <f t="shared" si="325"/>
        <v>416</v>
      </c>
      <c r="J2754" s="612">
        <f t="shared" si="327"/>
        <v>310</v>
      </c>
    </row>
    <row r="2755" spans="2:10">
      <c r="B2755" s="332"/>
      <c r="C2755" s="544">
        <v>58100001</v>
      </c>
      <c r="D2755" s="101" t="s">
        <v>6162</v>
      </c>
      <c r="E2755" s="102">
        <v>416</v>
      </c>
      <c r="F2755" s="102">
        <v>310</v>
      </c>
      <c r="G2755" s="102">
        <v>0</v>
      </c>
      <c r="H2755" s="102"/>
      <c r="I2755" s="612">
        <f t="shared" si="325"/>
        <v>416</v>
      </c>
      <c r="J2755" s="612">
        <f t="shared" si="327"/>
        <v>310</v>
      </c>
    </row>
    <row r="2756" spans="2:10">
      <c r="B2756" s="332"/>
      <c r="C2756" s="544" t="s">
        <v>6163</v>
      </c>
      <c r="D2756" s="101" t="s">
        <v>6665</v>
      </c>
      <c r="E2756" s="102">
        <v>0</v>
      </c>
      <c r="F2756" s="102"/>
      <c r="G2756" s="102">
        <v>2</v>
      </c>
      <c r="H2756" s="102"/>
      <c r="I2756" s="612">
        <f t="shared" si="325"/>
        <v>2</v>
      </c>
      <c r="J2756" s="612">
        <f t="shared" si="327"/>
        <v>0</v>
      </c>
    </row>
    <row r="2757" spans="2:10">
      <c r="B2757" s="332"/>
      <c r="C2757" s="544" t="s">
        <v>6164</v>
      </c>
      <c r="D2757" s="101" t="s">
        <v>6165</v>
      </c>
      <c r="E2757" s="102">
        <v>0</v>
      </c>
      <c r="F2757" s="102">
        <v>0</v>
      </c>
      <c r="G2757" s="102">
        <v>0</v>
      </c>
      <c r="H2757" s="102"/>
      <c r="I2757" s="612">
        <f t="shared" si="325"/>
        <v>0</v>
      </c>
      <c r="J2757" s="612">
        <f t="shared" si="327"/>
        <v>0</v>
      </c>
    </row>
    <row r="2758" spans="2:10">
      <c r="B2758" s="332"/>
      <c r="C2758" s="544">
        <v>57927001</v>
      </c>
      <c r="D2758" s="101" t="s">
        <v>6166</v>
      </c>
      <c r="E2758" s="102">
        <v>0</v>
      </c>
      <c r="F2758" s="102">
        <v>0</v>
      </c>
      <c r="G2758" s="102">
        <v>0</v>
      </c>
      <c r="H2758" s="102"/>
      <c r="I2758" s="612">
        <f t="shared" si="325"/>
        <v>0</v>
      </c>
      <c r="J2758" s="612">
        <f t="shared" si="327"/>
        <v>0</v>
      </c>
    </row>
    <row r="2759" spans="2:10">
      <c r="B2759" s="332"/>
      <c r="C2759" s="544" t="s">
        <v>6167</v>
      </c>
      <c r="D2759" s="101" t="s">
        <v>6666</v>
      </c>
      <c r="E2759" s="102">
        <v>0</v>
      </c>
      <c r="F2759" s="102"/>
      <c r="G2759" s="102">
        <v>4</v>
      </c>
      <c r="H2759" s="102">
        <v>10</v>
      </c>
      <c r="I2759" s="612">
        <f t="shared" si="325"/>
        <v>4</v>
      </c>
      <c r="J2759" s="612">
        <f t="shared" si="327"/>
        <v>10</v>
      </c>
    </row>
    <row r="2760" spans="2:10">
      <c r="B2760" s="332"/>
      <c r="C2760" s="544" t="s">
        <v>6168</v>
      </c>
      <c r="D2760" s="101" t="s">
        <v>6169</v>
      </c>
      <c r="E2760" s="102">
        <v>60</v>
      </c>
      <c r="F2760" s="102">
        <v>50</v>
      </c>
      <c r="G2760" s="102">
        <v>0</v>
      </c>
      <c r="H2760" s="102"/>
      <c r="I2760" s="612">
        <f t="shared" si="325"/>
        <v>60</v>
      </c>
      <c r="J2760" s="612">
        <f t="shared" si="327"/>
        <v>50</v>
      </c>
    </row>
    <row r="2761" spans="2:10">
      <c r="B2761" s="332"/>
      <c r="C2761" s="544">
        <v>57921001</v>
      </c>
      <c r="D2761" s="101" t="s">
        <v>6170</v>
      </c>
      <c r="E2761" s="102">
        <v>60</v>
      </c>
      <c r="F2761" s="102">
        <v>50</v>
      </c>
      <c r="G2761" s="102">
        <v>0</v>
      </c>
      <c r="H2761" s="102"/>
      <c r="I2761" s="612">
        <f t="shared" si="325"/>
        <v>60</v>
      </c>
      <c r="J2761" s="612">
        <f t="shared" si="327"/>
        <v>50</v>
      </c>
    </row>
    <row r="2762" spans="2:10">
      <c r="B2762" s="332"/>
      <c r="C2762" s="544" t="s">
        <v>6171</v>
      </c>
      <c r="D2762" s="101" t="s">
        <v>6667</v>
      </c>
      <c r="E2762" s="102">
        <v>0</v>
      </c>
      <c r="F2762" s="102"/>
      <c r="G2762" s="102">
        <v>0</v>
      </c>
      <c r="H2762" s="102">
        <v>0</v>
      </c>
      <c r="I2762" s="612">
        <f t="shared" si="325"/>
        <v>0</v>
      </c>
      <c r="J2762" s="612">
        <f t="shared" si="327"/>
        <v>0</v>
      </c>
    </row>
    <row r="2763" spans="2:10">
      <c r="B2763" s="332"/>
      <c r="C2763" s="544" t="s">
        <v>6172</v>
      </c>
      <c r="D2763" s="101" t="s">
        <v>6173</v>
      </c>
      <c r="E2763" s="102">
        <v>0</v>
      </c>
      <c r="F2763" s="102">
        <v>0</v>
      </c>
      <c r="G2763" s="102">
        <v>0</v>
      </c>
      <c r="H2763" s="102"/>
      <c r="I2763" s="612">
        <f t="shared" si="325"/>
        <v>0</v>
      </c>
      <c r="J2763" s="612">
        <f t="shared" si="327"/>
        <v>0</v>
      </c>
    </row>
    <row r="2764" spans="2:10">
      <c r="B2764" s="332"/>
      <c r="C2764" s="544">
        <v>57918001</v>
      </c>
      <c r="D2764" s="101" t="s">
        <v>6174</v>
      </c>
      <c r="E2764" s="102">
        <v>0</v>
      </c>
      <c r="F2764" s="102">
        <v>0</v>
      </c>
      <c r="G2764" s="102">
        <v>0</v>
      </c>
      <c r="H2764" s="102"/>
      <c r="I2764" s="612">
        <f t="shared" si="325"/>
        <v>0</v>
      </c>
      <c r="J2764" s="612">
        <f t="shared" si="327"/>
        <v>0</v>
      </c>
    </row>
    <row r="2765" spans="2:10">
      <c r="B2765" s="332"/>
      <c r="C2765" s="544" t="s">
        <v>6175</v>
      </c>
      <c r="D2765" s="101" t="s">
        <v>6668</v>
      </c>
      <c r="E2765" s="102">
        <v>0</v>
      </c>
      <c r="F2765" s="102"/>
      <c r="G2765" s="102">
        <v>1</v>
      </c>
      <c r="H2765" s="102">
        <v>0</v>
      </c>
      <c r="I2765" s="612">
        <f t="shared" si="325"/>
        <v>1</v>
      </c>
      <c r="J2765" s="612">
        <f t="shared" si="327"/>
        <v>0</v>
      </c>
    </row>
    <row r="2766" spans="2:10">
      <c r="B2766" s="332"/>
      <c r="C2766" s="544" t="s">
        <v>6176</v>
      </c>
      <c r="D2766" s="101" t="s">
        <v>6177</v>
      </c>
      <c r="E2766" s="102">
        <v>8</v>
      </c>
      <c r="F2766" s="102">
        <v>4</v>
      </c>
      <c r="G2766" s="102">
        <v>0</v>
      </c>
      <c r="H2766" s="102"/>
      <c r="I2766" s="612">
        <f t="shared" si="325"/>
        <v>8</v>
      </c>
      <c r="J2766" s="612">
        <f t="shared" si="327"/>
        <v>4</v>
      </c>
    </row>
    <row r="2767" spans="2:10">
      <c r="B2767" s="332"/>
      <c r="C2767" s="544">
        <v>57915001</v>
      </c>
      <c r="D2767" s="101" t="s">
        <v>6178</v>
      </c>
      <c r="E2767" s="102">
        <v>8</v>
      </c>
      <c r="F2767" s="102">
        <v>4</v>
      </c>
      <c r="G2767" s="102">
        <v>0</v>
      </c>
      <c r="H2767" s="102"/>
      <c r="I2767" s="612">
        <f t="shared" si="325"/>
        <v>8</v>
      </c>
      <c r="J2767" s="612">
        <f t="shared" si="327"/>
        <v>4</v>
      </c>
    </row>
    <row r="2768" spans="2:10">
      <c r="B2768" s="332"/>
      <c r="C2768" s="544" t="s">
        <v>6179</v>
      </c>
      <c r="D2768" s="101" t="s">
        <v>6669</v>
      </c>
      <c r="E2768" s="102">
        <v>0</v>
      </c>
      <c r="F2768" s="102"/>
      <c r="G2768" s="102">
        <v>4</v>
      </c>
      <c r="H2768" s="102">
        <v>5</v>
      </c>
      <c r="I2768" s="612">
        <f t="shared" si="325"/>
        <v>4</v>
      </c>
      <c r="J2768" s="612">
        <f t="shared" si="327"/>
        <v>5</v>
      </c>
    </row>
    <row r="2769" spans="2:10">
      <c r="B2769" s="332"/>
      <c r="C2769" s="544" t="s">
        <v>6180</v>
      </c>
      <c r="D2769" s="101" t="s">
        <v>6181</v>
      </c>
      <c r="E2769" s="102">
        <v>27</v>
      </c>
      <c r="F2769" s="102">
        <v>12</v>
      </c>
      <c r="G2769" s="102">
        <v>0</v>
      </c>
      <c r="H2769" s="102"/>
      <c r="I2769" s="612">
        <f t="shared" si="325"/>
        <v>27</v>
      </c>
      <c r="J2769" s="612">
        <f t="shared" si="327"/>
        <v>12</v>
      </c>
    </row>
    <row r="2770" spans="2:10">
      <c r="B2770" s="332"/>
      <c r="C2770" s="544">
        <v>57912001</v>
      </c>
      <c r="D2770" s="101" t="s">
        <v>6182</v>
      </c>
      <c r="E2770" s="102">
        <v>27</v>
      </c>
      <c r="F2770" s="102">
        <v>12</v>
      </c>
      <c r="G2770" s="102">
        <v>0</v>
      </c>
      <c r="H2770" s="102"/>
      <c r="I2770" s="612">
        <f t="shared" si="325"/>
        <v>27</v>
      </c>
      <c r="J2770" s="612">
        <f t="shared" si="327"/>
        <v>12</v>
      </c>
    </row>
    <row r="2771" spans="2:10">
      <c r="B2771" s="332"/>
      <c r="C2771" s="544" t="s">
        <v>6183</v>
      </c>
      <c r="D2771" s="101" t="s">
        <v>6670</v>
      </c>
      <c r="E2771" s="102">
        <v>0</v>
      </c>
      <c r="F2771" s="102"/>
      <c r="G2771" s="102">
        <v>0</v>
      </c>
      <c r="H2771" s="102">
        <v>0</v>
      </c>
      <c r="I2771" s="612">
        <f t="shared" si="325"/>
        <v>0</v>
      </c>
      <c r="J2771" s="612">
        <f t="shared" si="327"/>
        <v>0</v>
      </c>
    </row>
    <row r="2772" spans="2:10">
      <c r="B2772" s="332"/>
      <c r="C2772" s="544" t="s">
        <v>6184</v>
      </c>
      <c r="D2772" s="101" t="s">
        <v>6185</v>
      </c>
      <c r="E2772" s="102">
        <v>0</v>
      </c>
      <c r="F2772" s="102">
        <v>0</v>
      </c>
      <c r="G2772" s="102">
        <v>0</v>
      </c>
      <c r="H2772" s="102"/>
      <c r="I2772" s="612">
        <f t="shared" si="325"/>
        <v>0</v>
      </c>
      <c r="J2772" s="612">
        <f t="shared" si="327"/>
        <v>0</v>
      </c>
    </row>
    <row r="2773" spans="2:10">
      <c r="B2773" s="332"/>
      <c r="C2773" s="544">
        <v>57906001</v>
      </c>
      <c r="D2773" s="101" t="s">
        <v>6186</v>
      </c>
      <c r="E2773" s="102">
        <v>0</v>
      </c>
      <c r="F2773" s="102">
        <v>0</v>
      </c>
      <c r="G2773" s="102">
        <v>0</v>
      </c>
      <c r="H2773" s="102"/>
      <c r="I2773" s="612">
        <f t="shared" si="325"/>
        <v>0</v>
      </c>
      <c r="J2773" s="612">
        <f t="shared" si="327"/>
        <v>0</v>
      </c>
    </row>
    <row r="2774" spans="2:10">
      <c r="B2774" s="332"/>
      <c r="C2774" s="544" t="s">
        <v>6187</v>
      </c>
      <c r="D2774" s="101" t="s">
        <v>6671</v>
      </c>
      <c r="E2774" s="102">
        <v>0</v>
      </c>
      <c r="F2774" s="102"/>
      <c r="G2774" s="102">
        <v>17</v>
      </c>
      <c r="H2774" s="102">
        <v>6</v>
      </c>
      <c r="I2774" s="612">
        <f t="shared" si="325"/>
        <v>17</v>
      </c>
      <c r="J2774" s="612">
        <f t="shared" si="327"/>
        <v>6</v>
      </c>
    </row>
    <row r="2775" spans="2:10">
      <c r="B2775" s="332"/>
      <c r="C2775" s="544" t="s">
        <v>6188</v>
      </c>
      <c r="D2775" s="101" t="s">
        <v>6189</v>
      </c>
      <c r="E2775" s="102">
        <v>63</v>
      </c>
      <c r="F2775" s="102">
        <v>40</v>
      </c>
      <c r="G2775" s="102">
        <v>0</v>
      </c>
      <c r="H2775" s="102"/>
      <c r="I2775" s="612">
        <f t="shared" si="325"/>
        <v>63</v>
      </c>
      <c r="J2775" s="612">
        <f t="shared" si="327"/>
        <v>40</v>
      </c>
    </row>
    <row r="2776" spans="2:10">
      <c r="B2776" s="332"/>
      <c r="C2776" s="544">
        <v>57903001</v>
      </c>
      <c r="D2776" s="101" t="s">
        <v>6190</v>
      </c>
      <c r="E2776" s="102">
        <v>63</v>
      </c>
      <c r="F2776" s="102">
        <v>40</v>
      </c>
      <c r="G2776" s="102">
        <v>0</v>
      </c>
      <c r="H2776" s="102"/>
      <c r="I2776" s="612">
        <f t="shared" si="325"/>
        <v>63</v>
      </c>
      <c r="J2776" s="612">
        <f t="shared" si="327"/>
        <v>40</v>
      </c>
    </row>
    <row r="2777" spans="2:10">
      <c r="B2777" s="332"/>
      <c r="C2777" s="544" t="s">
        <v>6191</v>
      </c>
      <c r="D2777" s="101" t="s">
        <v>6672</v>
      </c>
      <c r="E2777" s="102">
        <v>0</v>
      </c>
      <c r="F2777" s="102"/>
      <c r="G2777" s="102">
        <v>572</v>
      </c>
      <c r="H2777" s="102">
        <v>340</v>
      </c>
      <c r="I2777" s="612">
        <f t="shared" si="325"/>
        <v>572</v>
      </c>
      <c r="J2777" s="612">
        <f t="shared" si="327"/>
        <v>340</v>
      </c>
    </row>
    <row r="2778" spans="2:10">
      <c r="B2778" s="332"/>
      <c r="C2778" s="544" t="s">
        <v>6192</v>
      </c>
      <c r="D2778" s="101" t="s">
        <v>6193</v>
      </c>
      <c r="E2778" s="102">
        <v>970</v>
      </c>
      <c r="F2778" s="102">
        <v>830</v>
      </c>
      <c r="G2778" s="102">
        <v>0</v>
      </c>
      <c r="H2778" s="102"/>
      <c r="I2778" s="612">
        <f t="shared" si="325"/>
        <v>970</v>
      </c>
      <c r="J2778" s="612">
        <f t="shared" si="327"/>
        <v>830</v>
      </c>
    </row>
    <row r="2779" spans="2:10">
      <c r="B2779" s="332"/>
      <c r="C2779" s="544">
        <v>57715001</v>
      </c>
      <c r="D2779" s="101" t="s">
        <v>6194</v>
      </c>
      <c r="E2779" s="102">
        <v>970</v>
      </c>
      <c r="F2779" s="102">
        <v>830</v>
      </c>
      <c r="G2779" s="102">
        <v>0</v>
      </c>
      <c r="H2779" s="102"/>
      <c r="I2779" s="612">
        <f t="shared" si="325"/>
        <v>970</v>
      </c>
      <c r="J2779" s="612">
        <f t="shared" si="327"/>
        <v>830</v>
      </c>
    </row>
    <row r="2780" spans="2:10">
      <c r="B2780" s="332"/>
      <c r="C2780" s="544" t="s">
        <v>6195</v>
      </c>
      <c r="D2780" s="101" t="s">
        <v>6673</v>
      </c>
      <c r="E2780" s="102">
        <v>0</v>
      </c>
      <c r="F2780" s="102"/>
      <c r="G2780" s="102">
        <v>129</v>
      </c>
      <c r="H2780" s="102">
        <v>300</v>
      </c>
      <c r="I2780" s="612">
        <f t="shared" ref="I2780:I2843" si="328">SUM(E2780,G2780)</f>
        <v>129</v>
      </c>
      <c r="J2780" s="612">
        <f t="shared" si="327"/>
        <v>300</v>
      </c>
    </row>
    <row r="2781" spans="2:10">
      <c r="B2781" s="332"/>
      <c r="C2781" s="544" t="s">
        <v>6196</v>
      </c>
      <c r="D2781" s="101" t="s">
        <v>6197</v>
      </c>
      <c r="E2781" s="102">
        <v>382</v>
      </c>
      <c r="F2781" s="102">
        <v>400</v>
      </c>
      <c r="G2781" s="102">
        <v>0</v>
      </c>
      <c r="H2781" s="102"/>
      <c r="I2781" s="612">
        <f t="shared" si="328"/>
        <v>382</v>
      </c>
      <c r="J2781" s="612">
        <f t="shared" si="327"/>
        <v>400</v>
      </c>
    </row>
    <row r="2782" spans="2:10">
      <c r="B2782" s="332"/>
      <c r="C2782" s="544" t="s">
        <v>6198</v>
      </c>
      <c r="D2782" s="101" t="s">
        <v>6199</v>
      </c>
      <c r="E2782" s="102">
        <v>382</v>
      </c>
      <c r="F2782" s="102">
        <v>400</v>
      </c>
      <c r="G2782" s="102">
        <v>0</v>
      </c>
      <c r="H2782" s="102"/>
      <c r="I2782" s="612">
        <f t="shared" si="328"/>
        <v>382</v>
      </c>
      <c r="J2782" s="612">
        <f t="shared" si="327"/>
        <v>400</v>
      </c>
    </row>
    <row r="2783" spans="2:10">
      <c r="B2783" s="332"/>
      <c r="C2783" s="544" t="s">
        <v>6200</v>
      </c>
      <c r="D2783" s="101" t="s">
        <v>6674</v>
      </c>
      <c r="E2783" s="102">
        <v>0</v>
      </c>
      <c r="F2783" s="102"/>
      <c r="G2783" s="102">
        <v>3</v>
      </c>
      <c r="H2783" s="102">
        <v>10</v>
      </c>
      <c r="I2783" s="612">
        <f t="shared" si="328"/>
        <v>3</v>
      </c>
      <c r="J2783" s="612">
        <f t="shared" si="327"/>
        <v>10</v>
      </c>
    </row>
    <row r="2784" spans="2:10">
      <c r="B2784" s="332"/>
      <c r="C2784" s="544" t="s">
        <v>6201</v>
      </c>
      <c r="D2784" s="101" t="s">
        <v>6202</v>
      </c>
      <c r="E2784" s="102">
        <v>33</v>
      </c>
      <c r="F2784" s="102">
        <v>40</v>
      </c>
      <c r="G2784" s="102">
        <v>0</v>
      </c>
      <c r="H2784" s="102"/>
      <c r="I2784" s="612">
        <f t="shared" si="328"/>
        <v>33</v>
      </c>
      <c r="J2784" s="612">
        <f t="shared" ref="J2784:J2847" si="329">SUM(F2784,H2784)</f>
        <v>40</v>
      </c>
    </row>
    <row r="2785" spans="2:10">
      <c r="B2785" s="332"/>
      <c r="C2785" s="544" t="s">
        <v>6203</v>
      </c>
      <c r="D2785" s="101" t="s">
        <v>6204</v>
      </c>
      <c r="E2785" s="102">
        <v>33</v>
      </c>
      <c r="F2785" s="102">
        <v>40</v>
      </c>
      <c r="G2785" s="102">
        <v>0</v>
      </c>
      <c r="H2785" s="102"/>
      <c r="I2785" s="612">
        <f t="shared" si="328"/>
        <v>33</v>
      </c>
      <c r="J2785" s="612">
        <f t="shared" si="329"/>
        <v>40</v>
      </c>
    </row>
    <row r="2786" spans="2:10">
      <c r="B2786" s="332"/>
      <c r="C2786" s="544" t="s">
        <v>6205</v>
      </c>
      <c r="D2786" s="101" t="s">
        <v>6675</v>
      </c>
      <c r="E2786" s="102">
        <v>0</v>
      </c>
      <c r="F2786" s="102"/>
      <c r="G2786" s="102">
        <v>68</v>
      </c>
      <c r="H2786" s="102">
        <v>90</v>
      </c>
      <c r="I2786" s="612">
        <f t="shared" si="328"/>
        <v>68</v>
      </c>
      <c r="J2786" s="612">
        <f t="shared" si="329"/>
        <v>90</v>
      </c>
    </row>
    <row r="2787" spans="2:10">
      <c r="B2787" s="332"/>
      <c r="C2787" s="544" t="s">
        <v>6206</v>
      </c>
      <c r="D2787" s="101" t="s">
        <v>6207</v>
      </c>
      <c r="E2787" s="102">
        <v>751</v>
      </c>
      <c r="F2787" s="102">
        <v>690</v>
      </c>
      <c r="G2787" s="102">
        <v>0</v>
      </c>
      <c r="H2787" s="102"/>
      <c r="I2787" s="612">
        <f t="shared" si="328"/>
        <v>751</v>
      </c>
      <c r="J2787" s="612">
        <f t="shared" si="329"/>
        <v>690</v>
      </c>
    </row>
    <row r="2788" spans="2:10">
      <c r="B2788" s="332"/>
      <c r="C2788" s="544">
        <v>57700001</v>
      </c>
      <c r="D2788" s="101" t="s">
        <v>6208</v>
      </c>
      <c r="E2788" s="102">
        <v>751</v>
      </c>
      <c r="F2788" s="102">
        <v>690</v>
      </c>
      <c r="G2788" s="102">
        <v>0</v>
      </c>
      <c r="H2788" s="102"/>
      <c r="I2788" s="612">
        <f t="shared" si="328"/>
        <v>751</v>
      </c>
      <c r="J2788" s="612">
        <f t="shared" si="329"/>
        <v>690</v>
      </c>
    </row>
    <row r="2789" spans="2:10">
      <c r="B2789" s="332"/>
      <c r="C2789" s="544" t="s">
        <v>6209</v>
      </c>
      <c r="D2789" s="101" t="s">
        <v>6676</v>
      </c>
      <c r="E2789" s="102">
        <v>0</v>
      </c>
      <c r="F2789" s="102"/>
      <c r="G2789" s="102">
        <v>63</v>
      </c>
      <c r="H2789" s="102">
        <v>60</v>
      </c>
      <c r="I2789" s="612">
        <f t="shared" si="328"/>
        <v>63</v>
      </c>
      <c r="J2789" s="612">
        <f t="shared" si="329"/>
        <v>60</v>
      </c>
    </row>
    <row r="2790" spans="2:10">
      <c r="B2790" s="332"/>
      <c r="C2790" s="544" t="s">
        <v>6210</v>
      </c>
      <c r="D2790" s="101" t="s">
        <v>6211</v>
      </c>
      <c r="E2790" s="102">
        <v>1128</v>
      </c>
      <c r="F2790" s="102">
        <v>980</v>
      </c>
      <c r="G2790" s="102">
        <v>0</v>
      </c>
      <c r="H2790" s="102"/>
      <c r="I2790" s="612">
        <f t="shared" si="328"/>
        <v>1128</v>
      </c>
      <c r="J2790" s="612">
        <f t="shared" si="329"/>
        <v>980</v>
      </c>
    </row>
    <row r="2791" spans="2:10">
      <c r="B2791" s="332"/>
      <c r="C2791" s="544">
        <v>57518041</v>
      </c>
      <c r="D2791" s="101" t="s">
        <v>6212</v>
      </c>
      <c r="E2791" s="102">
        <v>1128</v>
      </c>
      <c r="F2791" s="102">
        <v>980</v>
      </c>
      <c r="G2791" s="102">
        <v>0</v>
      </c>
      <c r="H2791" s="102"/>
      <c r="I2791" s="612">
        <f t="shared" si="328"/>
        <v>1128</v>
      </c>
      <c r="J2791" s="612">
        <f t="shared" si="329"/>
        <v>980</v>
      </c>
    </row>
    <row r="2792" spans="2:10">
      <c r="B2792" s="332"/>
      <c r="C2792" s="544" t="s">
        <v>6213</v>
      </c>
      <c r="D2792" s="101" t="s">
        <v>6677</v>
      </c>
      <c r="E2792" s="102">
        <v>0</v>
      </c>
      <c r="F2792" s="102"/>
      <c r="G2792" s="102">
        <v>48</v>
      </c>
      <c r="H2792" s="102">
        <v>30</v>
      </c>
      <c r="I2792" s="612">
        <f t="shared" si="328"/>
        <v>48</v>
      </c>
      <c r="J2792" s="612">
        <f t="shared" si="329"/>
        <v>30</v>
      </c>
    </row>
    <row r="2793" spans="2:10">
      <c r="B2793" s="332"/>
      <c r="C2793" s="544" t="s">
        <v>6214</v>
      </c>
      <c r="D2793" s="101" t="s">
        <v>6215</v>
      </c>
      <c r="E2793" s="102">
        <v>1239</v>
      </c>
      <c r="F2793" s="102">
        <v>1000</v>
      </c>
      <c r="G2793" s="102">
        <v>0</v>
      </c>
      <c r="H2793" s="102"/>
      <c r="I2793" s="612">
        <f t="shared" si="328"/>
        <v>1239</v>
      </c>
      <c r="J2793" s="612">
        <f t="shared" si="329"/>
        <v>1000</v>
      </c>
    </row>
    <row r="2794" spans="2:10">
      <c r="B2794" s="332"/>
      <c r="C2794" s="544">
        <v>57518031</v>
      </c>
      <c r="D2794" s="101" t="s">
        <v>6216</v>
      </c>
      <c r="E2794" s="102">
        <v>1239</v>
      </c>
      <c r="F2794" s="102">
        <v>1000</v>
      </c>
      <c r="G2794" s="102">
        <v>0</v>
      </c>
      <c r="H2794" s="102"/>
      <c r="I2794" s="612">
        <f t="shared" si="328"/>
        <v>1239</v>
      </c>
      <c r="J2794" s="612">
        <f t="shared" si="329"/>
        <v>1000</v>
      </c>
    </row>
    <row r="2795" spans="2:10">
      <c r="B2795" s="332"/>
      <c r="C2795" s="544" t="s">
        <v>6217</v>
      </c>
      <c r="D2795" s="101" t="s">
        <v>6678</v>
      </c>
      <c r="E2795" s="102">
        <v>0</v>
      </c>
      <c r="F2795" s="102"/>
      <c r="G2795" s="102">
        <v>25</v>
      </c>
      <c r="H2795" s="102">
        <v>32</v>
      </c>
      <c r="I2795" s="612">
        <f t="shared" si="328"/>
        <v>25</v>
      </c>
      <c r="J2795" s="612">
        <f t="shared" si="329"/>
        <v>32</v>
      </c>
    </row>
    <row r="2796" spans="2:10">
      <c r="B2796" s="332"/>
      <c r="C2796" s="544" t="s">
        <v>6218</v>
      </c>
      <c r="D2796" s="101" t="s">
        <v>6219</v>
      </c>
      <c r="E2796" s="102">
        <v>184</v>
      </c>
      <c r="F2796" s="102">
        <v>160</v>
      </c>
      <c r="G2796" s="102">
        <v>0</v>
      </c>
      <c r="H2796" s="102"/>
      <c r="I2796" s="612">
        <f t="shared" si="328"/>
        <v>184</v>
      </c>
      <c r="J2796" s="612">
        <f t="shared" si="329"/>
        <v>160</v>
      </c>
    </row>
    <row r="2797" spans="2:10">
      <c r="B2797" s="332"/>
      <c r="C2797" s="544">
        <v>57518021</v>
      </c>
      <c r="D2797" s="101" t="s">
        <v>6220</v>
      </c>
      <c r="E2797" s="102">
        <v>184</v>
      </c>
      <c r="F2797" s="102">
        <v>160</v>
      </c>
      <c r="G2797" s="102">
        <v>0</v>
      </c>
      <c r="H2797" s="102"/>
      <c r="I2797" s="612">
        <f t="shared" si="328"/>
        <v>184</v>
      </c>
      <c r="J2797" s="612">
        <f t="shared" si="329"/>
        <v>160</v>
      </c>
    </row>
    <row r="2798" spans="2:10">
      <c r="B2798" s="332"/>
      <c r="C2798" s="544" t="s">
        <v>6221</v>
      </c>
      <c r="D2798" s="101" t="s">
        <v>6679</v>
      </c>
      <c r="E2798" s="102">
        <v>0</v>
      </c>
      <c r="F2798" s="102"/>
      <c r="G2798" s="102">
        <v>192</v>
      </c>
      <c r="H2798" s="102">
        <v>120</v>
      </c>
      <c r="I2798" s="612">
        <f t="shared" si="328"/>
        <v>192</v>
      </c>
      <c r="J2798" s="612">
        <f t="shared" si="329"/>
        <v>120</v>
      </c>
    </row>
    <row r="2799" spans="2:10">
      <c r="B2799" s="332"/>
      <c r="C2799" s="544" t="s">
        <v>6222</v>
      </c>
      <c r="D2799" s="101" t="s">
        <v>6223</v>
      </c>
      <c r="E2799" s="102">
        <v>1311</v>
      </c>
      <c r="F2799" s="102">
        <v>1010</v>
      </c>
      <c r="G2799" s="102">
        <v>0</v>
      </c>
      <c r="H2799" s="102"/>
      <c r="I2799" s="612">
        <f t="shared" si="328"/>
        <v>1311</v>
      </c>
      <c r="J2799" s="612">
        <f t="shared" si="329"/>
        <v>1010</v>
      </c>
    </row>
    <row r="2800" spans="2:10">
      <c r="B2800" s="332"/>
      <c r="C2800" s="544">
        <v>57518011</v>
      </c>
      <c r="D2800" s="101" t="s">
        <v>6224</v>
      </c>
      <c r="E2800" s="102">
        <v>1311</v>
      </c>
      <c r="F2800" s="102">
        <v>1010</v>
      </c>
      <c r="G2800" s="102">
        <v>0</v>
      </c>
      <c r="H2800" s="102"/>
      <c r="I2800" s="612">
        <f t="shared" si="328"/>
        <v>1311</v>
      </c>
      <c r="J2800" s="612">
        <f t="shared" si="329"/>
        <v>1010</v>
      </c>
    </row>
    <row r="2801" spans="2:10">
      <c r="B2801" s="332"/>
      <c r="C2801" s="544" t="s">
        <v>6225</v>
      </c>
      <c r="D2801" s="101" t="s">
        <v>6680</v>
      </c>
      <c r="E2801" s="102">
        <v>0</v>
      </c>
      <c r="F2801" s="102"/>
      <c r="G2801" s="102">
        <v>145</v>
      </c>
      <c r="H2801" s="102">
        <v>125</v>
      </c>
      <c r="I2801" s="612">
        <f t="shared" si="328"/>
        <v>145</v>
      </c>
      <c r="J2801" s="612">
        <f t="shared" si="329"/>
        <v>125</v>
      </c>
    </row>
    <row r="2802" spans="2:10">
      <c r="B2802" s="332"/>
      <c r="C2802" s="544" t="s">
        <v>6226</v>
      </c>
      <c r="D2802" s="101" t="s">
        <v>6227</v>
      </c>
      <c r="E2802" s="102">
        <v>80</v>
      </c>
      <c r="F2802" s="102">
        <v>50</v>
      </c>
      <c r="G2802" s="102">
        <v>0</v>
      </c>
      <c r="H2802" s="102"/>
      <c r="I2802" s="612">
        <f t="shared" si="328"/>
        <v>80</v>
      </c>
      <c r="J2802" s="612">
        <f t="shared" si="329"/>
        <v>50</v>
      </c>
    </row>
    <row r="2803" spans="2:10">
      <c r="B2803" s="332"/>
      <c r="C2803" s="544">
        <v>57518001</v>
      </c>
      <c r="D2803" s="101" t="s">
        <v>6228</v>
      </c>
      <c r="E2803" s="102">
        <v>80</v>
      </c>
      <c r="F2803" s="102">
        <v>50</v>
      </c>
      <c r="G2803" s="102">
        <v>0</v>
      </c>
      <c r="H2803" s="102"/>
      <c r="I2803" s="612">
        <f t="shared" si="328"/>
        <v>80</v>
      </c>
      <c r="J2803" s="612">
        <f t="shared" si="329"/>
        <v>50</v>
      </c>
    </row>
    <row r="2804" spans="2:10">
      <c r="B2804" s="332"/>
      <c r="C2804" s="544" t="s">
        <v>6229</v>
      </c>
      <c r="D2804" s="101" t="s">
        <v>6681</v>
      </c>
      <c r="E2804" s="102">
        <v>0</v>
      </c>
      <c r="F2804" s="102">
        <v>0</v>
      </c>
      <c r="G2804" s="102">
        <v>80</v>
      </c>
      <c r="H2804" s="102">
        <v>40</v>
      </c>
      <c r="I2804" s="612">
        <f t="shared" si="328"/>
        <v>80</v>
      </c>
      <c r="J2804" s="612">
        <f t="shared" si="329"/>
        <v>40</v>
      </c>
    </row>
    <row r="2805" spans="2:10">
      <c r="B2805" s="332"/>
      <c r="C2805" s="544" t="s">
        <v>6230</v>
      </c>
      <c r="D2805" s="101" t="s">
        <v>6231</v>
      </c>
      <c r="E2805" s="102">
        <v>885</v>
      </c>
      <c r="F2805" s="102">
        <v>800</v>
      </c>
      <c r="G2805" s="102">
        <v>0</v>
      </c>
      <c r="H2805" s="102"/>
      <c r="I2805" s="612">
        <f t="shared" si="328"/>
        <v>885</v>
      </c>
      <c r="J2805" s="612">
        <f t="shared" si="329"/>
        <v>800</v>
      </c>
    </row>
    <row r="2806" spans="2:10">
      <c r="B2806" s="332"/>
      <c r="C2806" s="544">
        <v>57506041</v>
      </c>
      <c r="D2806" s="101" t="s">
        <v>6232</v>
      </c>
      <c r="E2806" s="102">
        <v>885</v>
      </c>
      <c r="F2806" s="102">
        <v>800</v>
      </c>
      <c r="G2806" s="102">
        <v>0</v>
      </c>
      <c r="H2806" s="102"/>
      <c r="I2806" s="612">
        <f t="shared" si="328"/>
        <v>885</v>
      </c>
      <c r="J2806" s="612">
        <f t="shared" si="329"/>
        <v>800</v>
      </c>
    </row>
    <row r="2807" spans="2:10">
      <c r="B2807" s="332"/>
      <c r="C2807" s="544" t="s">
        <v>6233</v>
      </c>
      <c r="D2807" s="101" t="s">
        <v>6235</v>
      </c>
      <c r="E2807" s="102">
        <v>0</v>
      </c>
      <c r="F2807" s="102"/>
      <c r="G2807" s="102">
        <v>21</v>
      </c>
      <c r="H2807" s="102">
        <v>20</v>
      </c>
      <c r="I2807" s="612">
        <f t="shared" si="328"/>
        <v>21</v>
      </c>
      <c r="J2807" s="612">
        <f t="shared" si="329"/>
        <v>20</v>
      </c>
    </row>
    <row r="2808" spans="2:10">
      <c r="B2808" s="332"/>
      <c r="C2808" s="544" t="s">
        <v>6234</v>
      </c>
      <c r="D2808" s="101" t="s">
        <v>6235</v>
      </c>
      <c r="E2808" s="102">
        <v>894</v>
      </c>
      <c r="F2808" s="102">
        <v>900</v>
      </c>
      <c r="G2808" s="102">
        <v>0</v>
      </c>
      <c r="H2808" s="102"/>
      <c r="I2808" s="612">
        <f t="shared" si="328"/>
        <v>894</v>
      </c>
      <c r="J2808" s="612">
        <f t="shared" si="329"/>
        <v>900</v>
      </c>
    </row>
    <row r="2809" spans="2:10">
      <c r="B2809" s="332"/>
      <c r="C2809" s="544">
        <v>57506031</v>
      </c>
      <c r="D2809" s="101" t="s">
        <v>6236</v>
      </c>
      <c r="E2809" s="102">
        <v>894</v>
      </c>
      <c r="F2809" s="102">
        <v>900</v>
      </c>
      <c r="G2809" s="102">
        <v>0</v>
      </c>
      <c r="H2809" s="102"/>
      <c r="I2809" s="612">
        <f t="shared" si="328"/>
        <v>894</v>
      </c>
      <c r="J2809" s="612">
        <f t="shared" si="329"/>
        <v>900</v>
      </c>
    </row>
    <row r="2810" spans="2:10">
      <c r="B2810" s="332"/>
      <c r="C2810" s="544" t="s">
        <v>6237</v>
      </c>
      <c r="D2810" s="101" t="s">
        <v>6682</v>
      </c>
      <c r="E2810" s="102">
        <v>0</v>
      </c>
      <c r="F2810" s="102"/>
      <c r="G2810" s="102">
        <v>22</v>
      </c>
      <c r="H2810" s="102">
        <v>20</v>
      </c>
      <c r="I2810" s="612">
        <f t="shared" si="328"/>
        <v>22</v>
      </c>
      <c r="J2810" s="612">
        <f t="shared" si="329"/>
        <v>20</v>
      </c>
    </row>
    <row r="2811" spans="2:10">
      <c r="B2811" s="332"/>
      <c r="C2811" s="544" t="s">
        <v>6238</v>
      </c>
      <c r="D2811" s="101" t="s">
        <v>6239</v>
      </c>
      <c r="E2811" s="102">
        <v>69</v>
      </c>
      <c r="F2811" s="102">
        <v>76</v>
      </c>
      <c r="G2811" s="102">
        <v>0</v>
      </c>
      <c r="H2811" s="102"/>
      <c r="I2811" s="612">
        <f t="shared" si="328"/>
        <v>69</v>
      </c>
      <c r="J2811" s="612">
        <f t="shared" si="329"/>
        <v>76</v>
      </c>
    </row>
    <row r="2812" spans="2:10">
      <c r="B2812" s="332"/>
      <c r="C2812" s="544" t="s">
        <v>6240</v>
      </c>
      <c r="D2812" s="101" t="s">
        <v>6241</v>
      </c>
      <c r="E2812" s="102">
        <v>69</v>
      </c>
      <c r="F2812" s="102">
        <v>76</v>
      </c>
      <c r="G2812" s="102">
        <v>0</v>
      </c>
      <c r="H2812" s="102"/>
      <c r="I2812" s="612">
        <f t="shared" si="328"/>
        <v>69</v>
      </c>
      <c r="J2812" s="612">
        <f t="shared" si="329"/>
        <v>76</v>
      </c>
    </row>
    <row r="2813" spans="2:10">
      <c r="B2813" s="332"/>
      <c r="C2813" s="544" t="s">
        <v>6242</v>
      </c>
      <c r="D2813" s="101" t="s">
        <v>6684</v>
      </c>
      <c r="E2813" s="102">
        <v>0</v>
      </c>
      <c r="F2813" s="102"/>
      <c r="G2813" s="102">
        <v>23</v>
      </c>
      <c r="H2813" s="102">
        <v>20</v>
      </c>
      <c r="I2813" s="612">
        <f t="shared" si="328"/>
        <v>23</v>
      </c>
      <c r="J2813" s="612">
        <f t="shared" si="329"/>
        <v>20</v>
      </c>
    </row>
    <row r="2814" spans="2:10">
      <c r="B2814" s="332"/>
      <c r="C2814" s="544" t="s">
        <v>6243</v>
      </c>
      <c r="D2814" s="101" t="s">
        <v>6244</v>
      </c>
      <c r="E2814" s="102">
        <v>257</v>
      </c>
      <c r="F2814" s="102">
        <v>280</v>
      </c>
      <c r="G2814" s="102">
        <v>0</v>
      </c>
      <c r="H2814" s="102"/>
      <c r="I2814" s="612">
        <f t="shared" si="328"/>
        <v>257</v>
      </c>
      <c r="J2814" s="612">
        <f t="shared" si="329"/>
        <v>280</v>
      </c>
    </row>
    <row r="2815" spans="2:10">
      <c r="B2815" s="332"/>
      <c r="C2815" s="544" t="s">
        <v>6245</v>
      </c>
      <c r="D2815" s="101" t="s">
        <v>6246</v>
      </c>
      <c r="E2815" s="102">
        <v>257</v>
      </c>
      <c r="F2815" s="102">
        <v>280</v>
      </c>
      <c r="G2815" s="102">
        <v>0</v>
      </c>
      <c r="H2815" s="102"/>
      <c r="I2815" s="612">
        <f t="shared" si="328"/>
        <v>257</v>
      </c>
      <c r="J2815" s="612">
        <f t="shared" si="329"/>
        <v>280</v>
      </c>
    </row>
    <row r="2816" spans="2:10">
      <c r="B2816" s="332"/>
      <c r="C2816" s="544" t="s">
        <v>6247</v>
      </c>
      <c r="D2816" s="101" t="s">
        <v>6683</v>
      </c>
      <c r="E2816" s="102">
        <v>0</v>
      </c>
      <c r="F2816" s="102"/>
      <c r="G2816" s="102">
        <v>18</v>
      </c>
      <c r="H2816" s="102">
        <v>26</v>
      </c>
      <c r="I2816" s="612">
        <f t="shared" si="328"/>
        <v>18</v>
      </c>
      <c r="J2816" s="612">
        <f t="shared" si="329"/>
        <v>26</v>
      </c>
    </row>
    <row r="2817" spans="2:10">
      <c r="B2817" s="332"/>
      <c r="C2817" s="544" t="s">
        <v>6248</v>
      </c>
      <c r="D2817" s="101" t="s">
        <v>6249</v>
      </c>
      <c r="E2817" s="102">
        <v>117</v>
      </c>
      <c r="F2817" s="102">
        <v>115</v>
      </c>
      <c r="G2817" s="102">
        <v>0</v>
      </c>
      <c r="H2817" s="102"/>
      <c r="I2817" s="612">
        <f t="shared" si="328"/>
        <v>117</v>
      </c>
      <c r="J2817" s="612">
        <f t="shared" si="329"/>
        <v>115</v>
      </c>
    </row>
    <row r="2818" spans="2:10">
      <c r="B2818" s="332"/>
      <c r="C2818" s="544">
        <v>57506001</v>
      </c>
      <c r="D2818" s="101" t="s">
        <v>6250</v>
      </c>
      <c r="E2818" s="102">
        <v>117</v>
      </c>
      <c r="F2818" s="102">
        <v>115</v>
      </c>
      <c r="G2818" s="102">
        <v>0</v>
      </c>
      <c r="H2818" s="102"/>
      <c r="I2818" s="612">
        <f t="shared" si="328"/>
        <v>117</v>
      </c>
      <c r="J2818" s="612">
        <f t="shared" si="329"/>
        <v>115</v>
      </c>
    </row>
    <row r="2819" spans="2:10">
      <c r="B2819" s="332"/>
      <c r="C2819" s="544" t="s">
        <v>6251</v>
      </c>
      <c r="D2819" s="101" t="s">
        <v>6253</v>
      </c>
      <c r="E2819" s="102">
        <v>0</v>
      </c>
      <c r="F2819" s="102"/>
      <c r="G2819" s="102">
        <v>12</v>
      </c>
      <c r="H2819" s="102">
        <v>50</v>
      </c>
      <c r="I2819" s="612">
        <f t="shared" si="328"/>
        <v>12</v>
      </c>
      <c r="J2819" s="612">
        <f t="shared" si="329"/>
        <v>50</v>
      </c>
    </row>
    <row r="2820" spans="2:10">
      <c r="B2820" s="332"/>
      <c r="C2820" s="544" t="s">
        <v>6252</v>
      </c>
      <c r="D2820" s="101" t="s">
        <v>6253</v>
      </c>
      <c r="E2820" s="102">
        <v>207</v>
      </c>
      <c r="F2820" s="102">
        <v>300</v>
      </c>
      <c r="G2820" s="102">
        <v>0</v>
      </c>
      <c r="H2820" s="102"/>
      <c r="I2820" s="612">
        <f t="shared" si="328"/>
        <v>207</v>
      </c>
      <c r="J2820" s="612">
        <f t="shared" si="329"/>
        <v>300</v>
      </c>
    </row>
    <row r="2821" spans="2:10">
      <c r="B2821" s="332"/>
      <c r="C2821" s="544">
        <v>59300011</v>
      </c>
      <c r="D2821" s="101" t="s">
        <v>6254</v>
      </c>
      <c r="E2821" s="102">
        <v>207</v>
      </c>
      <c r="F2821" s="102">
        <v>300</v>
      </c>
      <c r="G2821" s="102">
        <v>4</v>
      </c>
      <c r="H2821" s="102"/>
      <c r="I2821" s="612">
        <f t="shared" si="328"/>
        <v>211</v>
      </c>
      <c r="J2821" s="612">
        <f t="shared" si="329"/>
        <v>300</v>
      </c>
    </row>
    <row r="2822" spans="2:10">
      <c r="B2822" s="332"/>
      <c r="C2822" s="544" t="s">
        <v>6255</v>
      </c>
      <c r="D2822" s="101" t="s">
        <v>6256</v>
      </c>
      <c r="E2822" s="102">
        <v>0</v>
      </c>
      <c r="F2822" s="102"/>
      <c r="G2822" s="102">
        <v>0</v>
      </c>
      <c r="H2822" s="102"/>
      <c r="I2822" s="612">
        <f t="shared" si="328"/>
        <v>0</v>
      </c>
      <c r="J2822" s="612">
        <f t="shared" si="329"/>
        <v>0</v>
      </c>
    </row>
    <row r="2823" spans="2:10">
      <c r="B2823" s="332"/>
      <c r="C2823" s="544" t="s">
        <v>6257</v>
      </c>
      <c r="D2823" s="101" t="s">
        <v>6258</v>
      </c>
      <c r="E2823" s="102">
        <v>21</v>
      </c>
      <c r="F2823" s="102">
        <v>20</v>
      </c>
      <c r="G2823" s="102">
        <v>0</v>
      </c>
      <c r="H2823" s="102"/>
      <c r="I2823" s="612">
        <f t="shared" si="328"/>
        <v>21</v>
      </c>
      <c r="J2823" s="612">
        <f t="shared" si="329"/>
        <v>20</v>
      </c>
    </row>
    <row r="2824" spans="2:10">
      <c r="B2824" s="332"/>
      <c r="C2824" s="544">
        <v>59303011</v>
      </c>
      <c r="D2824" s="101" t="s">
        <v>6259</v>
      </c>
      <c r="E2824" s="102">
        <v>21</v>
      </c>
      <c r="F2824" s="102">
        <v>20</v>
      </c>
      <c r="G2824" s="102">
        <v>0</v>
      </c>
      <c r="H2824" s="102"/>
      <c r="I2824" s="612">
        <f t="shared" si="328"/>
        <v>21</v>
      </c>
      <c r="J2824" s="612">
        <f t="shared" si="329"/>
        <v>20</v>
      </c>
    </row>
    <row r="2825" spans="2:10">
      <c r="B2825" s="332"/>
      <c r="C2825" s="544" t="s">
        <v>6260</v>
      </c>
      <c r="D2825" s="101" t="s">
        <v>6262</v>
      </c>
      <c r="E2825" s="102">
        <v>0</v>
      </c>
      <c r="F2825" s="102"/>
      <c r="G2825" s="102">
        <v>0</v>
      </c>
      <c r="H2825" s="102">
        <v>0</v>
      </c>
      <c r="I2825" s="612">
        <f t="shared" si="328"/>
        <v>0</v>
      </c>
      <c r="J2825" s="612">
        <f t="shared" si="329"/>
        <v>0</v>
      </c>
    </row>
    <row r="2826" spans="2:10">
      <c r="B2826" s="332"/>
      <c r="C2826" s="544" t="s">
        <v>6261</v>
      </c>
      <c r="D2826" s="101" t="s">
        <v>6262</v>
      </c>
      <c r="E2826" s="102">
        <v>0</v>
      </c>
      <c r="F2826" s="102">
        <v>0</v>
      </c>
      <c r="G2826" s="102">
        <v>0</v>
      </c>
      <c r="H2826" s="102"/>
      <c r="I2826" s="612">
        <f t="shared" si="328"/>
        <v>0</v>
      </c>
      <c r="J2826" s="612">
        <f t="shared" si="329"/>
        <v>0</v>
      </c>
    </row>
    <row r="2827" spans="2:10">
      <c r="B2827" s="332"/>
      <c r="C2827" s="544">
        <v>57512031</v>
      </c>
      <c r="D2827" s="101" t="s">
        <v>6263</v>
      </c>
      <c r="E2827" s="102">
        <v>0</v>
      </c>
      <c r="F2827" s="102">
        <v>0</v>
      </c>
      <c r="G2827" s="102">
        <v>0</v>
      </c>
      <c r="H2827" s="102"/>
      <c r="I2827" s="612">
        <f t="shared" si="328"/>
        <v>0</v>
      </c>
      <c r="J2827" s="612">
        <f t="shared" si="329"/>
        <v>0</v>
      </c>
    </row>
    <row r="2828" spans="2:10">
      <c r="B2828" s="332"/>
      <c r="C2828" s="544" t="s">
        <v>6264</v>
      </c>
      <c r="D2828" s="101" t="s">
        <v>6266</v>
      </c>
      <c r="E2828" s="102">
        <v>0</v>
      </c>
      <c r="F2828" s="102"/>
      <c r="G2828" s="102">
        <v>0</v>
      </c>
      <c r="H2828" s="102">
        <v>0</v>
      </c>
      <c r="I2828" s="612">
        <f t="shared" si="328"/>
        <v>0</v>
      </c>
      <c r="J2828" s="612">
        <f t="shared" si="329"/>
        <v>0</v>
      </c>
    </row>
    <row r="2829" spans="2:10">
      <c r="B2829" s="332"/>
      <c r="C2829" s="544" t="s">
        <v>6265</v>
      </c>
      <c r="D2829" s="101" t="s">
        <v>6266</v>
      </c>
      <c r="E2829" s="102">
        <v>60</v>
      </c>
      <c r="F2829" s="102">
        <v>15</v>
      </c>
      <c r="G2829" s="102">
        <v>0</v>
      </c>
      <c r="H2829" s="102"/>
      <c r="I2829" s="612">
        <f t="shared" si="328"/>
        <v>60</v>
      </c>
      <c r="J2829" s="612">
        <f t="shared" si="329"/>
        <v>15</v>
      </c>
    </row>
    <row r="2830" spans="2:10">
      <c r="B2830" s="332"/>
      <c r="C2830" s="544">
        <v>57524001</v>
      </c>
      <c r="D2830" s="101" t="s">
        <v>6267</v>
      </c>
      <c r="E2830" s="102">
        <v>60</v>
      </c>
      <c r="F2830" s="102">
        <v>15</v>
      </c>
      <c r="G2830" s="102">
        <v>0</v>
      </c>
      <c r="H2830" s="102"/>
      <c r="I2830" s="612">
        <f t="shared" si="328"/>
        <v>60</v>
      </c>
      <c r="J2830" s="612">
        <f t="shared" si="329"/>
        <v>15</v>
      </c>
    </row>
    <row r="2831" spans="2:10">
      <c r="B2831" s="332"/>
      <c r="C2831" s="544" t="s">
        <v>6268</v>
      </c>
      <c r="D2831" s="101" t="s">
        <v>6685</v>
      </c>
      <c r="E2831" s="102">
        <v>0</v>
      </c>
      <c r="F2831" s="102"/>
      <c r="G2831" s="102">
        <v>3</v>
      </c>
      <c r="H2831" s="102">
        <v>0</v>
      </c>
      <c r="I2831" s="612">
        <f t="shared" si="328"/>
        <v>3</v>
      </c>
      <c r="J2831" s="612">
        <f t="shared" si="329"/>
        <v>0</v>
      </c>
    </row>
    <row r="2832" spans="2:10">
      <c r="B2832" s="332"/>
      <c r="C2832" s="544" t="s">
        <v>6269</v>
      </c>
      <c r="D2832" s="101" t="s">
        <v>6270</v>
      </c>
      <c r="E2832" s="102">
        <v>3</v>
      </c>
      <c r="F2832" s="102">
        <v>0</v>
      </c>
      <c r="G2832" s="102">
        <v>0</v>
      </c>
      <c r="H2832" s="102"/>
      <c r="I2832" s="612">
        <f t="shared" si="328"/>
        <v>3</v>
      </c>
      <c r="J2832" s="612">
        <f t="shared" si="329"/>
        <v>0</v>
      </c>
    </row>
    <row r="2833" spans="2:10">
      <c r="B2833" s="332"/>
      <c r="C2833" s="544">
        <v>58524001</v>
      </c>
      <c r="D2833" s="101" t="s">
        <v>6271</v>
      </c>
      <c r="E2833" s="102">
        <v>3</v>
      </c>
      <c r="F2833" s="102">
        <v>0</v>
      </c>
      <c r="G2833" s="102">
        <v>0</v>
      </c>
      <c r="H2833" s="102"/>
      <c r="I2833" s="612">
        <f t="shared" si="328"/>
        <v>3</v>
      </c>
      <c r="J2833" s="612">
        <f t="shared" si="329"/>
        <v>0</v>
      </c>
    </row>
    <row r="2834" spans="2:10">
      <c r="B2834" s="332"/>
      <c r="C2834" s="544" t="s">
        <v>6272</v>
      </c>
      <c r="D2834" s="101" t="s">
        <v>6274</v>
      </c>
      <c r="E2834" s="102">
        <v>0</v>
      </c>
      <c r="F2834" s="102"/>
      <c r="G2834" s="102">
        <v>5</v>
      </c>
      <c r="H2834" s="102">
        <v>0</v>
      </c>
      <c r="I2834" s="612">
        <f t="shared" si="328"/>
        <v>5</v>
      </c>
      <c r="J2834" s="612">
        <f t="shared" si="329"/>
        <v>0</v>
      </c>
    </row>
    <row r="2835" spans="2:10">
      <c r="B2835" s="332"/>
      <c r="C2835" s="544" t="s">
        <v>6273</v>
      </c>
      <c r="D2835" s="101" t="s">
        <v>6274</v>
      </c>
      <c r="E2835" s="102">
        <v>0</v>
      </c>
      <c r="F2835" s="102">
        <v>0</v>
      </c>
      <c r="G2835" s="102">
        <v>0</v>
      </c>
      <c r="H2835" s="102"/>
      <c r="I2835" s="612">
        <f t="shared" si="328"/>
        <v>0</v>
      </c>
      <c r="J2835" s="612">
        <f t="shared" si="329"/>
        <v>0</v>
      </c>
    </row>
    <row r="2836" spans="2:10">
      <c r="B2836" s="332"/>
      <c r="C2836" s="544">
        <v>58718001</v>
      </c>
      <c r="D2836" s="101" t="s">
        <v>6275</v>
      </c>
      <c r="E2836" s="102">
        <v>0</v>
      </c>
      <c r="F2836" s="102">
        <v>0</v>
      </c>
      <c r="G2836" s="102">
        <v>0</v>
      </c>
      <c r="H2836" s="102"/>
      <c r="I2836" s="612">
        <f t="shared" si="328"/>
        <v>0</v>
      </c>
      <c r="J2836" s="612">
        <f t="shared" si="329"/>
        <v>0</v>
      </c>
    </row>
    <row r="2837" spans="2:10">
      <c r="B2837" s="332"/>
      <c r="C2837" s="544" t="s">
        <v>2673</v>
      </c>
      <c r="D2837" s="101" t="s">
        <v>2674</v>
      </c>
      <c r="E2837" s="102">
        <v>0</v>
      </c>
      <c r="F2837" s="102"/>
      <c r="G2837" s="102">
        <v>10</v>
      </c>
      <c r="H2837" s="102">
        <v>10</v>
      </c>
      <c r="I2837" s="612">
        <f t="shared" si="328"/>
        <v>10</v>
      </c>
      <c r="J2837" s="612">
        <f t="shared" si="329"/>
        <v>10</v>
      </c>
    </row>
    <row r="2838" spans="2:10">
      <c r="B2838" s="332"/>
      <c r="C2838" s="544" t="s">
        <v>6276</v>
      </c>
      <c r="D2838" s="101" t="s">
        <v>2674</v>
      </c>
      <c r="E2838" s="102">
        <v>0</v>
      </c>
      <c r="F2838" s="102">
        <v>4</v>
      </c>
      <c r="G2838" s="102">
        <v>0</v>
      </c>
      <c r="H2838" s="102"/>
      <c r="I2838" s="612">
        <f t="shared" si="328"/>
        <v>0</v>
      </c>
      <c r="J2838" s="612">
        <f t="shared" si="329"/>
        <v>4</v>
      </c>
    </row>
    <row r="2839" spans="2:10">
      <c r="B2839" s="332"/>
      <c r="C2839" s="544" t="s">
        <v>4431</v>
      </c>
      <c r="D2839" s="101" t="s">
        <v>4432</v>
      </c>
      <c r="E2839" s="102">
        <v>0</v>
      </c>
      <c r="F2839" s="102"/>
      <c r="G2839" s="102">
        <v>25</v>
      </c>
      <c r="H2839" s="102">
        <v>22</v>
      </c>
      <c r="I2839" s="612">
        <f t="shared" si="328"/>
        <v>25</v>
      </c>
      <c r="J2839" s="612">
        <f t="shared" si="329"/>
        <v>22</v>
      </c>
    </row>
    <row r="2840" spans="2:10">
      <c r="B2840" s="332"/>
      <c r="C2840" s="544" t="s">
        <v>6277</v>
      </c>
      <c r="D2840" s="101" t="s">
        <v>4432</v>
      </c>
      <c r="E2840" s="102">
        <v>0</v>
      </c>
      <c r="F2840" s="102"/>
      <c r="G2840" s="102">
        <v>0</v>
      </c>
      <c r="H2840" s="102"/>
      <c r="I2840" s="612">
        <f t="shared" si="328"/>
        <v>0</v>
      </c>
      <c r="J2840" s="612">
        <f t="shared" si="329"/>
        <v>0</v>
      </c>
    </row>
    <row r="2841" spans="2:10">
      <c r="B2841" s="332"/>
      <c r="C2841" s="544">
        <v>59712001</v>
      </c>
      <c r="D2841" s="101" t="s">
        <v>6278</v>
      </c>
      <c r="E2841" s="102">
        <v>0</v>
      </c>
      <c r="F2841" s="102"/>
      <c r="G2841" s="102">
        <v>0</v>
      </c>
      <c r="H2841" s="102"/>
      <c r="I2841" s="612">
        <f t="shared" si="328"/>
        <v>0</v>
      </c>
      <c r="J2841" s="612">
        <f t="shared" si="329"/>
        <v>0</v>
      </c>
    </row>
    <row r="2842" spans="2:10">
      <c r="B2842" s="332"/>
      <c r="C2842" s="544" t="s">
        <v>6279</v>
      </c>
      <c r="D2842" s="101" t="s">
        <v>6686</v>
      </c>
      <c r="E2842" s="102">
        <v>1</v>
      </c>
      <c r="F2842" s="102"/>
      <c r="G2842" s="102">
        <v>1</v>
      </c>
      <c r="H2842" s="102">
        <v>5</v>
      </c>
      <c r="I2842" s="612">
        <f t="shared" si="328"/>
        <v>2</v>
      </c>
      <c r="J2842" s="612">
        <f t="shared" si="329"/>
        <v>5</v>
      </c>
    </row>
    <row r="2843" spans="2:10">
      <c r="B2843" s="332"/>
      <c r="C2843" s="544" t="s">
        <v>6280</v>
      </c>
      <c r="D2843" s="101" t="s">
        <v>6281</v>
      </c>
      <c r="E2843" s="102">
        <v>0</v>
      </c>
      <c r="F2843" s="102">
        <v>0</v>
      </c>
      <c r="G2843" s="102">
        <v>0</v>
      </c>
      <c r="H2843" s="102"/>
      <c r="I2843" s="612">
        <f t="shared" si="328"/>
        <v>0</v>
      </c>
      <c r="J2843" s="612">
        <f t="shared" si="329"/>
        <v>0</v>
      </c>
    </row>
    <row r="2844" spans="2:10">
      <c r="B2844" s="332"/>
      <c r="C2844" s="544">
        <v>58706002</v>
      </c>
      <c r="D2844" s="101" t="s">
        <v>6282</v>
      </c>
      <c r="E2844" s="102">
        <v>0</v>
      </c>
      <c r="F2844" s="102">
        <v>0</v>
      </c>
      <c r="G2844" s="102">
        <v>0</v>
      </c>
      <c r="H2844" s="102"/>
      <c r="I2844" s="612">
        <f t="shared" ref="I2844:I2871" si="330">SUM(E2844,G2844)</f>
        <v>0</v>
      </c>
      <c r="J2844" s="612">
        <f t="shared" si="329"/>
        <v>0</v>
      </c>
    </row>
    <row r="2845" spans="2:10">
      <c r="B2845" s="332"/>
      <c r="C2845" s="544" t="s">
        <v>6283</v>
      </c>
      <c r="D2845" s="101" t="s">
        <v>6284</v>
      </c>
      <c r="E2845" s="102">
        <v>0</v>
      </c>
      <c r="F2845" s="102">
        <v>0</v>
      </c>
      <c r="G2845" s="102">
        <v>0</v>
      </c>
      <c r="H2845" s="102">
        <v>2</v>
      </c>
      <c r="I2845" s="612">
        <f t="shared" si="330"/>
        <v>0</v>
      </c>
      <c r="J2845" s="612">
        <f t="shared" si="329"/>
        <v>2</v>
      </c>
    </row>
    <row r="2846" spans="2:10">
      <c r="B2846" s="332"/>
      <c r="C2846" s="544" t="s">
        <v>2008</v>
      </c>
      <c r="D2846" s="101" t="s">
        <v>2009</v>
      </c>
      <c r="E2846" s="102">
        <v>0</v>
      </c>
      <c r="F2846" s="102"/>
      <c r="G2846" s="102">
        <v>0</v>
      </c>
      <c r="H2846" s="102">
        <v>4</v>
      </c>
      <c r="I2846" s="612">
        <f t="shared" si="330"/>
        <v>0</v>
      </c>
      <c r="J2846" s="612">
        <f t="shared" si="329"/>
        <v>4</v>
      </c>
    </row>
    <row r="2847" spans="2:10">
      <c r="B2847" s="332"/>
      <c r="C2847" s="544" t="s">
        <v>3269</v>
      </c>
      <c r="D2847" s="101" t="s">
        <v>3270</v>
      </c>
      <c r="E2847" s="102">
        <v>0</v>
      </c>
      <c r="F2847" s="102"/>
      <c r="G2847" s="102">
        <v>86</v>
      </c>
      <c r="H2847" s="102">
        <v>90</v>
      </c>
      <c r="I2847" s="612">
        <f t="shared" si="330"/>
        <v>86</v>
      </c>
      <c r="J2847" s="612">
        <f t="shared" si="329"/>
        <v>90</v>
      </c>
    </row>
    <row r="2848" spans="2:10">
      <c r="B2848" s="332"/>
      <c r="C2848" s="544" t="s">
        <v>6285</v>
      </c>
      <c r="D2848" s="101" t="s">
        <v>6687</v>
      </c>
      <c r="E2848" s="102">
        <v>0</v>
      </c>
      <c r="F2848" s="102"/>
      <c r="G2848" s="102">
        <v>0</v>
      </c>
      <c r="H2848" s="102"/>
      <c r="I2848" s="612">
        <f t="shared" si="330"/>
        <v>0</v>
      </c>
      <c r="J2848" s="612">
        <f t="shared" ref="J2848:J2871" si="331">SUM(F2848,H2848)</f>
        <v>0</v>
      </c>
    </row>
    <row r="2849" spans="2:10">
      <c r="B2849" s="332"/>
      <c r="C2849" s="544" t="s">
        <v>6286</v>
      </c>
      <c r="D2849" s="101" t="s">
        <v>6287</v>
      </c>
      <c r="E2849" s="102">
        <v>7</v>
      </c>
      <c r="F2849" s="102">
        <v>0</v>
      </c>
      <c r="G2849" s="102">
        <v>0</v>
      </c>
      <c r="H2849" s="102"/>
      <c r="I2849" s="612">
        <f t="shared" si="330"/>
        <v>7</v>
      </c>
      <c r="J2849" s="612">
        <f t="shared" si="331"/>
        <v>0</v>
      </c>
    </row>
    <row r="2850" spans="2:10">
      <c r="B2850" s="332"/>
      <c r="C2850" s="544">
        <v>58506002</v>
      </c>
      <c r="D2850" s="101" t="s">
        <v>6288</v>
      </c>
      <c r="E2850" s="102">
        <v>7</v>
      </c>
      <c r="F2850" s="102">
        <v>0</v>
      </c>
      <c r="G2850" s="102">
        <v>0</v>
      </c>
      <c r="H2850" s="102"/>
      <c r="I2850" s="612">
        <f t="shared" si="330"/>
        <v>7</v>
      </c>
      <c r="J2850" s="612">
        <f t="shared" si="331"/>
        <v>0</v>
      </c>
    </row>
    <row r="2851" spans="2:10">
      <c r="B2851" s="332"/>
      <c r="C2851" s="544" t="s">
        <v>6289</v>
      </c>
      <c r="D2851" s="101" t="s">
        <v>6689</v>
      </c>
      <c r="E2851" s="102">
        <v>0</v>
      </c>
      <c r="F2851" s="102"/>
      <c r="G2851" s="102">
        <v>15</v>
      </c>
      <c r="H2851" s="102">
        <v>15</v>
      </c>
      <c r="I2851" s="612">
        <f t="shared" si="330"/>
        <v>15</v>
      </c>
      <c r="J2851" s="612">
        <f t="shared" si="331"/>
        <v>15</v>
      </c>
    </row>
    <row r="2852" spans="2:10">
      <c r="B2852" s="332"/>
      <c r="C2852" s="544" t="s">
        <v>6290</v>
      </c>
      <c r="D2852" s="101" t="s">
        <v>6291</v>
      </c>
      <c r="E2852" s="102">
        <v>2</v>
      </c>
      <c r="F2852" s="102">
        <v>0</v>
      </c>
      <c r="G2852" s="102">
        <v>0</v>
      </c>
      <c r="H2852" s="102"/>
      <c r="I2852" s="612">
        <f t="shared" si="330"/>
        <v>2</v>
      </c>
      <c r="J2852" s="612">
        <f t="shared" si="331"/>
        <v>0</v>
      </c>
    </row>
    <row r="2853" spans="2:10">
      <c r="B2853" s="332"/>
      <c r="C2853" s="544">
        <v>58909012</v>
      </c>
      <c r="D2853" s="101" t="s">
        <v>6292</v>
      </c>
      <c r="E2853" s="102">
        <v>2</v>
      </c>
      <c r="F2853" s="102">
        <v>0</v>
      </c>
      <c r="G2853" s="102">
        <v>0</v>
      </c>
      <c r="H2853" s="102"/>
      <c r="I2853" s="612">
        <f t="shared" si="330"/>
        <v>2</v>
      </c>
      <c r="J2853" s="612">
        <f t="shared" si="331"/>
        <v>0</v>
      </c>
    </row>
    <row r="2854" spans="2:10">
      <c r="B2854" s="332"/>
      <c r="C2854" s="544" t="s">
        <v>6293</v>
      </c>
      <c r="D2854" s="101" t="s">
        <v>6688</v>
      </c>
      <c r="E2854" s="102">
        <v>0</v>
      </c>
      <c r="F2854" s="102"/>
      <c r="G2854" s="102">
        <v>7</v>
      </c>
      <c r="H2854" s="102">
        <v>10</v>
      </c>
      <c r="I2854" s="612">
        <f t="shared" si="330"/>
        <v>7</v>
      </c>
      <c r="J2854" s="612">
        <f t="shared" si="331"/>
        <v>10</v>
      </c>
    </row>
    <row r="2855" spans="2:10">
      <c r="B2855" s="332"/>
      <c r="C2855" s="544" t="s">
        <v>6294</v>
      </c>
      <c r="D2855" s="101" t="s">
        <v>6295</v>
      </c>
      <c r="E2855" s="102">
        <v>2</v>
      </c>
      <c r="F2855" s="102">
        <v>12</v>
      </c>
      <c r="G2855" s="102">
        <v>2</v>
      </c>
      <c r="H2855" s="102"/>
      <c r="I2855" s="612">
        <f t="shared" si="330"/>
        <v>4</v>
      </c>
      <c r="J2855" s="612">
        <f t="shared" si="331"/>
        <v>12</v>
      </c>
    </row>
    <row r="2856" spans="2:10">
      <c r="B2856" s="332"/>
      <c r="C2856" s="544">
        <v>57924002</v>
      </c>
      <c r="D2856" s="101" t="s">
        <v>6296</v>
      </c>
      <c r="E2856" s="102">
        <v>2</v>
      </c>
      <c r="F2856" s="102">
        <v>12</v>
      </c>
      <c r="G2856" s="102">
        <v>2</v>
      </c>
      <c r="H2856" s="102"/>
      <c r="I2856" s="612">
        <f t="shared" si="330"/>
        <v>4</v>
      </c>
      <c r="J2856" s="612">
        <f t="shared" si="331"/>
        <v>12</v>
      </c>
    </row>
    <row r="2857" spans="2:10">
      <c r="B2857" s="332"/>
      <c r="C2857" s="544" t="s">
        <v>6297</v>
      </c>
      <c r="D2857" s="101" t="s">
        <v>6299</v>
      </c>
      <c r="E2857" s="102">
        <v>0</v>
      </c>
      <c r="F2857" s="102"/>
      <c r="G2857" s="102">
        <v>0</v>
      </c>
      <c r="H2857" s="102">
        <v>2</v>
      </c>
      <c r="I2857" s="612">
        <f t="shared" si="330"/>
        <v>0</v>
      </c>
      <c r="J2857" s="612">
        <f t="shared" si="331"/>
        <v>2</v>
      </c>
    </row>
    <row r="2858" spans="2:10">
      <c r="B2858" s="332"/>
      <c r="C2858" s="544" t="s">
        <v>6298</v>
      </c>
      <c r="D2858" s="101" t="s">
        <v>6299</v>
      </c>
      <c r="E2858" s="102">
        <v>0</v>
      </c>
      <c r="F2858" s="102"/>
      <c r="G2858" s="102">
        <v>0</v>
      </c>
      <c r="H2858" s="102"/>
      <c r="I2858" s="612">
        <f t="shared" si="330"/>
        <v>0</v>
      </c>
      <c r="J2858" s="612">
        <f t="shared" si="331"/>
        <v>0</v>
      </c>
    </row>
    <row r="2859" spans="2:10">
      <c r="B2859" s="332"/>
      <c r="C2859" s="544">
        <v>57721001</v>
      </c>
      <c r="D2859" s="101" t="s">
        <v>6300</v>
      </c>
      <c r="E2859" s="102">
        <v>0</v>
      </c>
      <c r="F2859" s="102"/>
      <c r="G2859" s="102">
        <v>0</v>
      </c>
      <c r="H2859" s="102"/>
      <c r="I2859" s="612">
        <f t="shared" si="330"/>
        <v>0</v>
      </c>
      <c r="J2859" s="612">
        <f t="shared" si="331"/>
        <v>0</v>
      </c>
    </row>
    <row r="2860" spans="2:10">
      <c r="B2860" s="332"/>
      <c r="C2860" s="544" t="s">
        <v>6301</v>
      </c>
      <c r="D2860" s="101" t="s">
        <v>6302</v>
      </c>
      <c r="E2860" s="102">
        <v>1</v>
      </c>
      <c r="F2860" s="102"/>
      <c r="G2860" s="102">
        <v>18</v>
      </c>
      <c r="H2860" s="102">
        <v>15</v>
      </c>
      <c r="I2860" s="612">
        <f t="shared" si="330"/>
        <v>19</v>
      </c>
      <c r="J2860" s="612">
        <f t="shared" si="331"/>
        <v>15</v>
      </c>
    </row>
    <row r="2861" spans="2:10">
      <c r="B2861" s="332"/>
      <c r="C2861" s="544" t="s">
        <v>6303</v>
      </c>
      <c r="D2861" s="101" t="s">
        <v>6690</v>
      </c>
      <c r="E2861" s="102">
        <v>0</v>
      </c>
      <c r="F2861" s="102"/>
      <c r="G2861" s="102">
        <v>0</v>
      </c>
      <c r="H2861" s="102">
        <v>0</v>
      </c>
      <c r="I2861" s="612">
        <f t="shared" si="330"/>
        <v>0</v>
      </c>
      <c r="J2861" s="612">
        <f t="shared" si="331"/>
        <v>0</v>
      </c>
    </row>
    <row r="2862" spans="2:10">
      <c r="B2862" s="332"/>
      <c r="C2862" s="544" t="s">
        <v>6304</v>
      </c>
      <c r="D2862" s="101" t="s">
        <v>6305</v>
      </c>
      <c r="E2862" s="102">
        <v>1</v>
      </c>
      <c r="F2862" s="102">
        <v>0</v>
      </c>
      <c r="G2862" s="102">
        <v>0</v>
      </c>
      <c r="H2862" s="102"/>
      <c r="I2862" s="612">
        <f t="shared" si="330"/>
        <v>1</v>
      </c>
      <c r="J2862" s="612">
        <f t="shared" si="331"/>
        <v>0</v>
      </c>
    </row>
    <row r="2863" spans="2:10">
      <c r="B2863" s="332"/>
      <c r="C2863" s="544">
        <v>58524011</v>
      </c>
      <c r="D2863" s="101" t="s">
        <v>6306</v>
      </c>
      <c r="E2863" s="102">
        <v>1</v>
      </c>
      <c r="F2863" s="102">
        <v>0</v>
      </c>
      <c r="G2863" s="102">
        <v>0</v>
      </c>
      <c r="H2863" s="102"/>
      <c r="I2863" s="612">
        <f t="shared" si="330"/>
        <v>1</v>
      </c>
      <c r="J2863" s="612">
        <f t="shared" si="331"/>
        <v>0</v>
      </c>
    </row>
    <row r="2864" spans="2:10">
      <c r="B2864" s="332"/>
      <c r="C2864" s="544" t="s">
        <v>6307</v>
      </c>
      <c r="D2864" s="101" t="s">
        <v>6309</v>
      </c>
      <c r="E2864" s="102">
        <v>0</v>
      </c>
      <c r="F2864" s="102"/>
      <c r="G2864" s="102">
        <v>8</v>
      </c>
      <c r="H2864" s="102">
        <v>0</v>
      </c>
      <c r="I2864" s="612">
        <f t="shared" si="330"/>
        <v>8</v>
      </c>
      <c r="J2864" s="612">
        <f t="shared" si="331"/>
        <v>0</v>
      </c>
    </row>
    <row r="2865" spans="2:10">
      <c r="B2865" s="332"/>
      <c r="C2865" s="544" t="s">
        <v>6308</v>
      </c>
      <c r="D2865" s="101" t="s">
        <v>6309</v>
      </c>
      <c r="E2865" s="102">
        <v>0</v>
      </c>
      <c r="F2865" s="102"/>
      <c r="G2865" s="102">
        <v>0</v>
      </c>
      <c r="H2865" s="102"/>
      <c r="I2865" s="612">
        <f t="shared" si="330"/>
        <v>0</v>
      </c>
      <c r="J2865" s="612">
        <f t="shared" si="331"/>
        <v>0</v>
      </c>
    </row>
    <row r="2866" spans="2:10">
      <c r="B2866" s="332"/>
      <c r="C2866" s="544" t="s">
        <v>6310</v>
      </c>
      <c r="D2866" s="101" t="s">
        <v>6311</v>
      </c>
      <c r="E2866" s="102">
        <v>1</v>
      </c>
      <c r="F2866" s="102"/>
      <c r="G2866" s="102">
        <v>0</v>
      </c>
      <c r="H2866" s="102"/>
      <c r="I2866" s="612">
        <f t="shared" si="330"/>
        <v>1</v>
      </c>
      <c r="J2866" s="612">
        <f t="shared" si="331"/>
        <v>0</v>
      </c>
    </row>
    <row r="2867" spans="2:10">
      <c r="B2867" s="332"/>
      <c r="C2867" s="544">
        <v>57909001</v>
      </c>
      <c r="D2867" s="101" t="s">
        <v>6312</v>
      </c>
      <c r="E2867" s="102">
        <v>0</v>
      </c>
      <c r="F2867" s="102"/>
      <c r="G2867" s="102">
        <v>0</v>
      </c>
      <c r="H2867" s="102"/>
      <c r="I2867" s="612">
        <f t="shared" si="330"/>
        <v>0</v>
      </c>
      <c r="J2867" s="612">
        <f t="shared" si="331"/>
        <v>0</v>
      </c>
    </row>
    <row r="2868" spans="2:10">
      <c r="B2868" s="332"/>
      <c r="C2868" s="544" t="s">
        <v>6313</v>
      </c>
      <c r="D2868" s="101" t="s">
        <v>6691</v>
      </c>
      <c r="E2868" s="102">
        <v>0</v>
      </c>
      <c r="F2868" s="102"/>
      <c r="G2868" s="102">
        <v>0</v>
      </c>
      <c r="H2868" s="102"/>
      <c r="I2868" s="612">
        <f t="shared" si="330"/>
        <v>0</v>
      </c>
      <c r="J2868" s="612">
        <f t="shared" si="331"/>
        <v>0</v>
      </c>
    </row>
    <row r="2869" spans="2:10">
      <c r="B2869" s="332"/>
      <c r="C2869" s="544" t="s">
        <v>6314</v>
      </c>
      <c r="D2869" s="101" t="s">
        <v>6692</v>
      </c>
      <c r="E2869" s="102">
        <v>0</v>
      </c>
      <c r="F2869" s="102"/>
      <c r="G2869" s="102">
        <v>0</v>
      </c>
      <c r="H2869" s="102"/>
      <c r="I2869" s="612">
        <f t="shared" si="330"/>
        <v>0</v>
      </c>
      <c r="J2869" s="612">
        <f t="shared" si="331"/>
        <v>0</v>
      </c>
    </row>
    <row r="2870" spans="2:10">
      <c r="B2870" s="332"/>
      <c r="C2870" s="544">
        <v>57945001</v>
      </c>
      <c r="D2870" s="101" t="s">
        <v>6315</v>
      </c>
      <c r="E2870" s="102">
        <v>1</v>
      </c>
      <c r="F2870" s="102"/>
      <c r="G2870" s="102">
        <v>0</v>
      </c>
      <c r="H2870" s="102"/>
      <c r="I2870" s="612">
        <f t="shared" si="330"/>
        <v>1</v>
      </c>
      <c r="J2870" s="612">
        <f t="shared" si="331"/>
        <v>0</v>
      </c>
    </row>
    <row r="2871" spans="2:10">
      <c r="B2871" s="332"/>
      <c r="C2871" s="544" t="s">
        <v>6316</v>
      </c>
      <c r="D2871" s="101" t="s">
        <v>6317</v>
      </c>
      <c r="E2871" s="102">
        <v>1</v>
      </c>
      <c r="F2871" s="102"/>
      <c r="G2871" s="102">
        <v>0</v>
      </c>
      <c r="H2871" s="102"/>
      <c r="I2871" s="612">
        <f t="shared" si="330"/>
        <v>1</v>
      </c>
      <c r="J2871" s="612">
        <f t="shared" si="331"/>
        <v>0</v>
      </c>
    </row>
    <row r="2872" spans="2:10">
      <c r="C2872" s="524"/>
      <c r="D2872" s="356"/>
      <c r="E2872" s="354"/>
      <c r="F2872" s="354"/>
      <c r="G2872" s="354"/>
      <c r="H2872" s="354"/>
      <c r="I2872" s="616"/>
      <c r="J2872" s="616"/>
    </row>
    <row r="2873" spans="2:10" s="341" customFormat="1">
      <c r="B2873" s="355" t="s">
        <v>1824</v>
      </c>
      <c r="C2873" s="345"/>
      <c r="D2873" s="355"/>
      <c r="E2873" s="587" t="s">
        <v>6644</v>
      </c>
      <c r="F2873" s="587"/>
      <c r="G2873" s="587"/>
      <c r="H2873" s="587"/>
      <c r="I2873" s="587"/>
      <c r="J2873" s="355"/>
    </row>
    <row r="2874" spans="2:10" customFormat="1">
      <c r="B2874" s="370" t="s">
        <v>217</v>
      </c>
      <c r="C2874" s="370"/>
      <c r="D2874" s="370"/>
      <c r="E2874" s="620">
        <v>8397</v>
      </c>
      <c r="F2874" s="620">
        <v>8350</v>
      </c>
      <c r="G2874" s="620">
        <v>1773</v>
      </c>
      <c r="H2874" s="620">
        <v>2000</v>
      </c>
      <c r="I2874" s="620">
        <f t="shared" ref="I2874:I2875" si="332">SUM(E2874,G2874)</f>
        <v>10170</v>
      </c>
      <c r="J2874" s="620">
        <f t="shared" ref="J2874:J2875" si="333">SUM(F2874,H2874)</f>
        <v>10350</v>
      </c>
    </row>
    <row r="2875" spans="2:10" customFormat="1">
      <c r="B2875" s="370" t="s">
        <v>218</v>
      </c>
      <c r="C2875" s="370"/>
      <c r="D2875" s="370"/>
      <c r="E2875" s="620">
        <v>17384</v>
      </c>
      <c r="F2875" s="620">
        <v>17718</v>
      </c>
      <c r="G2875" s="620">
        <v>3893</v>
      </c>
      <c r="H2875" s="620">
        <v>4623</v>
      </c>
      <c r="I2875" s="620">
        <f t="shared" si="332"/>
        <v>21277</v>
      </c>
      <c r="J2875" s="620">
        <f t="shared" si="333"/>
        <v>22341</v>
      </c>
    </row>
    <row r="2876" spans="2:10">
      <c r="B2876" s="332"/>
      <c r="C2876" s="103" t="s">
        <v>3325</v>
      </c>
      <c r="D2876" s="101" t="s">
        <v>3326</v>
      </c>
      <c r="E2876" s="102">
        <v>135</v>
      </c>
      <c r="F2876" s="102">
        <v>175</v>
      </c>
      <c r="G2876" s="102">
        <v>294</v>
      </c>
      <c r="H2876" s="102">
        <v>270</v>
      </c>
      <c r="I2876" s="612">
        <f t="shared" ref="I2876:I2888" si="334">SUM(E2876,G2876)</f>
        <v>429</v>
      </c>
      <c r="J2876" s="612">
        <f t="shared" ref="J2876:J2888" si="335">SUM(F2876,H2876)</f>
        <v>445</v>
      </c>
    </row>
    <row r="2877" spans="2:10">
      <c r="B2877" s="332"/>
      <c r="C2877" s="103" t="s">
        <v>6318</v>
      </c>
      <c r="D2877" s="101" t="s">
        <v>6319</v>
      </c>
      <c r="E2877" s="102">
        <v>389</v>
      </c>
      <c r="F2877" s="102">
        <v>250</v>
      </c>
      <c r="G2877" s="102">
        <v>79</v>
      </c>
      <c r="H2877" s="102">
        <v>80</v>
      </c>
      <c r="I2877" s="612">
        <f t="shared" si="334"/>
        <v>468</v>
      </c>
      <c r="J2877" s="612">
        <f t="shared" si="335"/>
        <v>330</v>
      </c>
    </row>
    <row r="2878" spans="2:10">
      <c r="B2878" s="332"/>
      <c r="C2878" s="103" t="s">
        <v>3104</v>
      </c>
      <c r="D2878" s="101" t="s">
        <v>3105</v>
      </c>
      <c r="E2878" s="102">
        <v>8000</v>
      </c>
      <c r="F2878" s="102">
        <v>7900</v>
      </c>
      <c r="G2878" s="102">
        <v>1618</v>
      </c>
      <c r="H2878" s="102">
        <v>1800</v>
      </c>
      <c r="I2878" s="612">
        <f t="shared" si="334"/>
        <v>9618</v>
      </c>
      <c r="J2878" s="612">
        <f t="shared" si="335"/>
        <v>9700</v>
      </c>
    </row>
    <row r="2879" spans="2:10">
      <c r="B2879" s="332"/>
      <c r="C2879" s="103" t="s">
        <v>6320</v>
      </c>
      <c r="D2879" s="101" t="s">
        <v>6321</v>
      </c>
      <c r="E2879" s="102">
        <v>0</v>
      </c>
      <c r="F2879" s="102">
        <v>0</v>
      </c>
      <c r="G2879" s="102">
        <v>0</v>
      </c>
      <c r="H2879" s="102">
        <v>0</v>
      </c>
      <c r="I2879" s="612">
        <f t="shared" si="334"/>
        <v>0</v>
      </c>
      <c r="J2879" s="612">
        <f t="shared" si="335"/>
        <v>0</v>
      </c>
    </row>
    <row r="2880" spans="2:10">
      <c r="B2880" s="332"/>
      <c r="C2880" s="103" t="s">
        <v>3106</v>
      </c>
      <c r="D2880" s="101" t="s">
        <v>3107</v>
      </c>
      <c r="E2880" s="102">
        <v>23</v>
      </c>
      <c r="F2880" s="102">
        <v>70</v>
      </c>
      <c r="G2880" s="102">
        <v>14</v>
      </c>
      <c r="H2880" s="102">
        <v>20</v>
      </c>
      <c r="I2880" s="612">
        <f t="shared" si="334"/>
        <v>37</v>
      </c>
      <c r="J2880" s="612">
        <f t="shared" si="335"/>
        <v>90</v>
      </c>
    </row>
    <row r="2881" spans="2:11">
      <c r="B2881" s="332"/>
      <c r="C2881" s="103" t="s">
        <v>4419</v>
      </c>
      <c r="D2881" s="101" t="s">
        <v>4420</v>
      </c>
      <c r="E2881" s="102">
        <v>13</v>
      </c>
      <c r="F2881" s="102">
        <v>10</v>
      </c>
      <c r="G2881" s="102">
        <v>1</v>
      </c>
      <c r="H2881" s="102">
        <v>3</v>
      </c>
      <c r="I2881" s="612">
        <f t="shared" si="334"/>
        <v>14</v>
      </c>
      <c r="J2881" s="612">
        <f t="shared" si="335"/>
        <v>13</v>
      </c>
    </row>
    <row r="2882" spans="2:11">
      <c r="B2882" s="332"/>
      <c r="C2882" s="103" t="s">
        <v>145</v>
      </c>
      <c r="D2882" s="101" t="s">
        <v>151</v>
      </c>
      <c r="E2882" s="102">
        <v>477</v>
      </c>
      <c r="F2882" s="102">
        <v>800</v>
      </c>
      <c r="G2882" s="102">
        <v>18</v>
      </c>
      <c r="H2882" s="102">
        <v>45</v>
      </c>
      <c r="I2882" s="612">
        <f t="shared" si="334"/>
        <v>495</v>
      </c>
      <c r="J2882" s="612">
        <f t="shared" si="335"/>
        <v>845</v>
      </c>
    </row>
    <row r="2883" spans="2:11">
      <c r="B2883" s="332"/>
      <c r="C2883" s="103" t="s">
        <v>3972</v>
      </c>
      <c r="D2883" s="101" t="s">
        <v>3973</v>
      </c>
      <c r="E2883" s="102">
        <v>7958</v>
      </c>
      <c r="F2883" s="102">
        <v>7900</v>
      </c>
      <c r="G2883" s="102">
        <v>1558</v>
      </c>
      <c r="H2883" s="102">
        <v>1800</v>
      </c>
      <c r="I2883" s="612">
        <f t="shared" si="334"/>
        <v>9516</v>
      </c>
      <c r="J2883" s="612">
        <f t="shared" si="335"/>
        <v>9700</v>
      </c>
    </row>
    <row r="2884" spans="2:11">
      <c r="B2884" s="332"/>
      <c r="C2884" s="103" t="s">
        <v>6322</v>
      </c>
      <c r="D2884" s="101" t="s">
        <v>6323</v>
      </c>
      <c r="E2884" s="102">
        <v>47</v>
      </c>
      <c r="F2884" s="102">
        <v>100</v>
      </c>
      <c r="G2884" s="102">
        <v>222</v>
      </c>
      <c r="H2884" s="102">
        <v>200</v>
      </c>
      <c r="I2884" s="612">
        <f t="shared" si="334"/>
        <v>269</v>
      </c>
      <c r="J2884" s="612">
        <f t="shared" si="335"/>
        <v>300</v>
      </c>
    </row>
    <row r="2885" spans="2:11">
      <c r="B2885" s="332"/>
      <c r="C2885" s="103" t="s">
        <v>6324</v>
      </c>
      <c r="D2885" s="101" t="s">
        <v>6325</v>
      </c>
      <c r="E2885" s="102">
        <v>1</v>
      </c>
      <c r="F2885" s="102">
        <v>3</v>
      </c>
      <c r="G2885" s="102">
        <v>0</v>
      </c>
      <c r="H2885" s="102">
        <v>5</v>
      </c>
      <c r="I2885" s="612">
        <f t="shared" si="334"/>
        <v>1</v>
      </c>
      <c r="J2885" s="612">
        <f t="shared" si="335"/>
        <v>8</v>
      </c>
    </row>
    <row r="2886" spans="2:11">
      <c r="B2886" s="332"/>
      <c r="C2886" s="103" t="s">
        <v>4512</v>
      </c>
      <c r="D2886" s="101" t="s">
        <v>4513</v>
      </c>
      <c r="E2886" s="102">
        <v>312</v>
      </c>
      <c r="F2886" s="102">
        <v>430</v>
      </c>
      <c r="G2886" s="102">
        <v>16</v>
      </c>
      <c r="H2886" s="102">
        <v>350</v>
      </c>
      <c r="I2886" s="612">
        <f t="shared" si="334"/>
        <v>328</v>
      </c>
      <c r="J2886" s="612">
        <f t="shared" si="335"/>
        <v>780</v>
      </c>
    </row>
    <row r="2887" spans="2:11">
      <c r="B2887" s="332"/>
      <c r="C2887" s="103" t="s">
        <v>6326</v>
      </c>
      <c r="D2887" s="101" t="s">
        <v>6327</v>
      </c>
      <c r="E2887" s="102">
        <v>29</v>
      </c>
      <c r="F2887" s="102">
        <v>80</v>
      </c>
      <c r="G2887" s="102">
        <v>73</v>
      </c>
      <c r="H2887" s="102">
        <v>50</v>
      </c>
      <c r="I2887" s="612">
        <f t="shared" si="334"/>
        <v>102</v>
      </c>
      <c r="J2887" s="612">
        <f t="shared" si="335"/>
        <v>130</v>
      </c>
    </row>
    <row r="2888" spans="2:11">
      <c r="C2888" s="103"/>
      <c r="D2888" s="101"/>
      <c r="E2888" s="102">
        <v>0</v>
      </c>
      <c r="F2888" s="102">
        <v>0</v>
      </c>
      <c r="G2888" s="102">
        <v>0</v>
      </c>
      <c r="H2888" s="102">
        <v>0</v>
      </c>
      <c r="I2888" s="612">
        <f t="shared" si="334"/>
        <v>0</v>
      </c>
      <c r="J2888" s="612">
        <f t="shared" si="335"/>
        <v>0</v>
      </c>
    </row>
    <row r="2889" spans="2:11" s="86" customFormat="1">
      <c r="B2889" s="369" t="s">
        <v>219</v>
      </c>
      <c r="C2889" s="345"/>
      <c r="D2889" s="369"/>
      <c r="E2889" s="355"/>
      <c r="F2889" s="355"/>
      <c r="G2889" s="355"/>
      <c r="H2889" s="355"/>
      <c r="I2889" s="355"/>
      <c r="J2889" s="355"/>
    </row>
    <row r="2890" spans="2:11">
      <c r="B2890" s="332"/>
      <c r="C2890" s="103" t="s">
        <v>145</v>
      </c>
      <c r="D2890" s="101" t="s">
        <v>151</v>
      </c>
      <c r="E2890" s="823">
        <v>319</v>
      </c>
      <c r="F2890" s="823">
        <v>300</v>
      </c>
      <c r="G2890" s="823">
        <v>0</v>
      </c>
      <c r="H2890" s="823">
        <v>0</v>
      </c>
      <c r="I2890" s="824">
        <f t="shared" ref="I2890" si="336">SUM(E2890,G2890)</f>
        <v>319</v>
      </c>
      <c r="J2890" s="824">
        <f t="shared" ref="J2890" si="337">SUM(F2890,H2890)</f>
        <v>300</v>
      </c>
    </row>
    <row r="2891" spans="2:11" s="86" customFormat="1">
      <c r="B2891" s="355" t="s">
        <v>1825</v>
      </c>
      <c r="C2891" s="345"/>
      <c r="D2891" s="355"/>
      <c r="E2891" s="587" t="s">
        <v>6645</v>
      </c>
      <c r="F2891" s="587"/>
      <c r="G2891" s="587"/>
      <c r="H2891" s="587"/>
      <c r="I2891" s="587"/>
      <c r="J2891" s="587"/>
      <c r="K2891" s="357" t="s">
        <v>154</v>
      </c>
    </row>
    <row r="2892" spans="2:11" s="86" customFormat="1">
      <c r="B2892" s="370" t="s">
        <v>217</v>
      </c>
      <c r="C2892" s="370"/>
      <c r="D2892" s="370"/>
      <c r="E2892" s="620">
        <v>1136</v>
      </c>
      <c r="F2892" s="620">
        <v>1400</v>
      </c>
      <c r="G2892" s="620">
        <v>215</v>
      </c>
      <c r="H2892" s="620">
        <v>220</v>
      </c>
      <c r="I2892" s="620">
        <f t="shared" ref="I2892:I2893" si="338">SUM(E2892,G2892)</f>
        <v>1351</v>
      </c>
      <c r="J2892" s="620">
        <f t="shared" ref="J2892:J2893" si="339">SUM(F2892,H2892)</f>
        <v>1620</v>
      </c>
    </row>
    <row r="2893" spans="2:11" s="86" customFormat="1">
      <c r="B2893" s="370" t="s">
        <v>218</v>
      </c>
      <c r="C2893" s="370"/>
      <c r="D2893" s="370"/>
      <c r="E2893" s="620">
        <v>1148</v>
      </c>
      <c r="F2893" s="620">
        <v>1401</v>
      </c>
      <c r="G2893" s="620">
        <v>235</v>
      </c>
      <c r="H2893" s="620">
        <v>231</v>
      </c>
      <c r="I2893" s="620">
        <f t="shared" si="338"/>
        <v>1383</v>
      </c>
      <c r="J2893" s="620">
        <f t="shared" si="339"/>
        <v>1632</v>
      </c>
    </row>
    <row r="2894" spans="2:11">
      <c r="B2894" s="332"/>
      <c r="C2894" s="336" t="s">
        <v>6328</v>
      </c>
      <c r="D2894" s="102" t="s">
        <v>6329</v>
      </c>
      <c r="E2894" s="102">
        <v>0</v>
      </c>
      <c r="F2894" s="102">
        <v>5</v>
      </c>
      <c r="G2894" s="102">
        <v>0</v>
      </c>
      <c r="H2894" s="102">
        <v>3</v>
      </c>
      <c r="I2894" s="621">
        <f t="shared" ref="I2894" si="340">SUM(E2894,G2894)</f>
        <v>0</v>
      </c>
      <c r="J2894" s="612">
        <f t="shared" ref="J2894" si="341">SUM(F2894,H2894)</f>
        <v>8</v>
      </c>
    </row>
    <row r="2895" spans="2:11">
      <c r="B2895" s="332"/>
      <c r="C2895" s="336" t="s">
        <v>3108</v>
      </c>
      <c r="D2895" s="102" t="s">
        <v>3109</v>
      </c>
      <c r="E2895" s="102">
        <v>427</v>
      </c>
      <c r="F2895" s="102">
        <v>550</v>
      </c>
      <c r="G2895" s="102">
        <v>91</v>
      </c>
      <c r="H2895" s="102">
        <v>90</v>
      </c>
      <c r="I2895" s="621">
        <f t="shared" ref="I2895:I2905" si="342">SUM(E2895,G2895)</f>
        <v>518</v>
      </c>
      <c r="J2895" s="612">
        <f t="shared" ref="J2895:J2905" si="343">SUM(F2895,H2895)</f>
        <v>640</v>
      </c>
    </row>
    <row r="2896" spans="2:11">
      <c r="B2896" s="332"/>
      <c r="C2896" s="336" t="s">
        <v>6330</v>
      </c>
      <c r="D2896" s="102" t="s">
        <v>6331</v>
      </c>
      <c r="E2896" s="102">
        <v>0</v>
      </c>
      <c r="F2896" s="102">
        <v>15</v>
      </c>
      <c r="G2896" s="102">
        <v>0</v>
      </c>
      <c r="H2896" s="102">
        <v>5</v>
      </c>
      <c r="I2896" s="621">
        <f t="shared" si="342"/>
        <v>0</v>
      </c>
      <c r="J2896" s="612">
        <f t="shared" si="343"/>
        <v>20</v>
      </c>
    </row>
    <row r="2897" spans="2:10">
      <c r="B2897" s="332"/>
      <c r="C2897" s="336" t="s">
        <v>3110</v>
      </c>
      <c r="D2897" s="102" t="s">
        <v>3111</v>
      </c>
      <c r="E2897" s="102">
        <v>441</v>
      </c>
      <c r="F2897" s="102">
        <v>550</v>
      </c>
      <c r="G2897" s="102">
        <v>106</v>
      </c>
      <c r="H2897" s="102">
        <v>100</v>
      </c>
      <c r="I2897" s="621">
        <f t="shared" si="342"/>
        <v>547</v>
      </c>
      <c r="J2897" s="612">
        <f t="shared" si="343"/>
        <v>650</v>
      </c>
    </row>
    <row r="2898" spans="2:10">
      <c r="B2898" s="332"/>
      <c r="C2898" s="336" t="s">
        <v>6332</v>
      </c>
      <c r="D2898" s="102" t="s">
        <v>6333</v>
      </c>
      <c r="E2898" s="102">
        <v>0</v>
      </c>
      <c r="F2898" s="102">
        <v>5</v>
      </c>
      <c r="G2898" s="102">
        <v>0</v>
      </c>
      <c r="H2898" s="102">
        <v>1</v>
      </c>
      <c r="I2898" s="621">
        <f t="shared" si="342"/>
        <v>0</v>
      </c>
      <c r="J2898" s="612">
        <f t="shared" si="343"/>
        <v>6</v>
      </c>
    </row>
    <row r="2899" spans="2:10">
      <c r="B2899" s="332"/>
      <c r="C2899" s="336" t="s">
        <v>3112</v>
      </c>
      <c r="D2899" s="102" t="s">
        <v>3624</v>
      </c>
      <c r="E2899" s="102">
        <v>4</v>
      </c>
      <c r="F2899" s="102">
        <v>5</v>
      </c>
      <c r="G2899" s="102">
        <v>6</v>
      </c>
      <c r="H2899" s="102">
        <v>5</v>
      </c>
      <c r="I2899" s="621">
        <f t="shared" si="342"/>
        <v>10</v>
      </c>
      <c r="J2899" s="612">
        <f t="shared" si="343"/>
        <v>10</v>
      </c>
    </row>
    <row r="2900" spans="2:10">
      <c r="B2900" s="332"/>
      <c r="C2900" s="336" t="s">
        <v>6334</v>
      </c>
      <c r="D2900" s="102" t="s">
        <v>6335</v>
      </c>
      <c r="E2900" s="102">
        <v>0</v>
      </c>
      <c r="F2900" s="102">
        <v>1</v>
      </c>
      <c r="G2900" s="102">
        <v>0</v>
      </c>
      <c r="H2900" s="102">
        <v>1</v>
      </c>
      <c r="I2900" s="621">
        <f t="shared" si="342"/>
        <v>0</v>
      </c>
      <c r="J2900" s="612">
        <f t="shared" si="343"/>
        <v>2</v>
      </c>
    </row>
    <row r="2901" spans="2:10">
      <c r="B2901" s="332"/>
      <c r="C2901" s="336" t="s">
        <v>3113</v>
      </c>
      <c r="D2901" s="102" t="s">
        <v>3114</v>
      </c>
      <c r="E2901" s="102">
        <v>20</v>
      </c>
      <c r="F2901" s="102">
        <v>10</v>
      </c>
      <c r="G2901" s="102">
        <v>4</v>
      </c>
      <c r="H2901" s="102">
        <v>5</v>
      </c>
      <c r="I2901" s="621">
        <f t="shared" si="342"/>
        <v>24</v>
      </c>
      <c r="J2901" s="612">
        <f t="shared" si="343"/>
        <v>15</v>
      </c>
    </row>
    <row r="2902" spans="2:10">
      <c r="B2902" s="332"/>
      <c r="C2902" s="336" t="s">
        <v>3115</v>
      </c>
      <c r="D2902" s="102" t="s">
        <v>3116</v>
      </c>
      <c r="E2902" s="102">
        <v>252</v>
      </c>
      <c r="F2902" s="102">
        <v>250</v>
      </c>
      <c r="G2902" s="102">
        <v>22</v>
      </c>
      <c r="H2902" s="102">
        <v>10</v>
      </c>
      <c r="I2902" s="621">
        <f t="shared" si="342"/>
        <v>274</v>
      </c>
      <c r="J2902" s="612">
        <f t="shared" si="343"/>
        <v>260</v>
      </c>
    </row>
    <row r="2903" spans="2:10">
      <c r="B2903" s="332"/>
      <c r="C2903" s="336" t="s">
        <v>3436</v>
      </c>
      <c r="D2903" s="102" t="s">
        <v>3437</v>
      </c>
      <c r="E2903" s="102">
        <v>3</v>
      </c>
      <c r="F2903" s="102">
        <v>5</v>
      </c>
      <c r="G2903" s="102">
        <v>5</v>
      </c>
      <c r="H2903" s="102">
        <v>5</v>
      </c>
      <c r="I2903" s="621">
        <f t="shared" si="342"/>
        <v>8</v>
      </c>
      <c r="J2903" s="612">
        <f t="shared" si="343"/>
        <v>10</v>
      </c>
    </row>
    <row r="2904" spans="2:10">
      <c r="B2904" s="332"/>
      <c r="C2904" s="336" t="s">
        <v>3438</v>
      </c>
      <c r="D2904" s="102" t="s">
        <v>3439</v>
      </c>
      <c r="E2904" s="102">
        <v>1</v>
      </c>
      <c r="F2904" s="102">
        <v>5</v>
      </c>
      <c r="G2904" s="102">
        <v>1</v>
      </c>
      <c r="H2904" s="102">
        <v>5</v>
      </c>
      <c r="I2904" s="621">
        <f t="shared" si="342"/>
        <v>2</v>
      </c>
      <c r="J2904" s="612">
        <f t="shared" si="343"/>
        <v>10</v>
      </c>
    </row>
    <row r="2905" spans="2:10">
      <c r="B2905" s="332"/>
      <c r="C2905" s="336" t="s">
        <v>4427</v>
      </c>
      <c r="D2905" s="102" t="s">
        <v>4428</v>
      </c>
      <c r="E2905" s="102">
        <v>0</v>
      </c>
      <c r="F2905" s="102">
        <v>0</v>
      </c>
      <c r="G2905" s="102">
        <v>0</v>
      </c>
      <c r="H2905" s="102">
        <v>1</v>
      </c>
      <c r="I2905" s="621">
        <f t="shared" si="342"/>
        <v>0</v>
      </c>
      <c r="J2905" s="612">
        <f t="shared" si="343"/>
        <v>1</v>
      </c>
    </row>
    <row r="2906" spans="2:10">
      <c r="C2906" s="523"/>
      <c r="D2906" s="354"/>
      <c r="E2906" s="354"/>
      <c r="F2906" s="354"/>
      <c r="G2906" s="354"/>
      <c r="H2906" s="354"/>
      <c r="I2906" s="354"/>
      <c r="J2906" s="354"/>
    </row>
    <row r="2907" spans="2:10">
      <c r="C2907" s="523"/>
      <c r="D2907" s="354"/>
      <c r="E2907" s="354"/>
      <c r="F2907" s="354"/>
      <c r="G2907" s="354"/>
      <c r="H2907" s="354"/>
      <c r="I2907" s="616"/>
      <c r="J2907" s="616"/>
    </row>
    <row r="2908" spans="2:10" s="86" customFormat="1">
      <c r="B2908" s="370" t="s">
        <v>1826</v>
      </c>
      <c r="C2908" s="370"/>
      <c r="D2908" s="370"/>
      <c r="E2908" s="622" t="s">
        <v>6646</v>
      </c>
      <c r="F2908" s="622"/>
      <c r="G2908" s="622"/>
      <c r="H2908" s="622"/>
      <c r="I2908" s="620"/>
      <c r="J2908" s="620"/>
    </row>
    <row r="2909" spans="2:10" s="86" customFormat="1">
      <c r="B2909" s="370" t="s">
        <v>217</v>
      </c>
      <c r="C2909" s="370"/>
      <c r="D2909" s="370"/>
      <c r="E2909" s="620">
        <v>4180</v>
      </c>
      <c r="F2909" s="620">
        <v>4300</v>
      </c>
      <c r="G2909" s="620">
        <v>4089</v>
      </c>
      <c r="H2909" s="620">
        <v>4300</v>
      </c>
      <c r="I2909" s="620">
        <f t="shared" ref="I2909:I2910" si="344">SUM(E2909,G2909)</f>
        <v>8269</v>
      </c>
      <c r="J2909" s="620">
        <f t="shared" ref="J2909:J2910" si="345">SUM(F2909,H2909)</f>
        <v>8600</v>
      </c>
    </row>
    <row r="2910" spans="2:10" s="86" customFormat="1">
      <c r="B2910" s="370" t="s">
        <v>218</v>
      </c>
      <c r="C2910" s="370"/>
      <c r="D2910" s="370"/>
      <c r="E2910" s="620">
        <v>4491</v>
      </c>
      <c r="F2910" s="620">
        <v>4511</v>
      </c>
      <c r="G2910" s="620">
        <v>4450</v>
      </c>
      <c r="H2910" s="620">
        <v>4519</v>
      </c>
      <c r="I2910" s="620">
        <f t="shared" si="344"/>
        <v>8941</v>
      </c>
      <c r="J2910" s="620">
        <f t="shared" si="345"/>
        <v>9030</v>
      </c>
    </row>
    <row r="2911" spans="2:10">
      <c r="C2911" s="335"/>
      <c r="D2911" s="101"/>
      <c r="E2911" s="102"/>
      <c r="F2911" s="102"/>
      <c r="G2911" s="102"/>
      <c r="H2911" s="102"/>
      <c r="I2911" s="612">
        <f t="shared" ref="I2911:I2927" si="346">SUM(E2911,G2911)</f>
        <v>0</v>
      </c>
      <c r="J2911" s="612">
        <f t="shared" ref="J2911:J2927" si="347">SUM(F2911,H2911)</f>
        <v>0</v>
      </c>
    </row>
    <row r="2912" spans="2:10">
      <c r="B2912" s="335" t="s">
        <v>6336</v>
      </c>
      <c r="D2912" s="101"/>
      <c r="E2912" s="591">
        <f>E2914+E2917+E2920+E2923+E2926+E2929+E2932+E2935+E2937+E2940</f>
        <v>923</v>
      </c>
      <c r="F2912" s="591">
        <f>F2914+F2917+F2920+F2923+F2926+F2929+F2932+F2935+F2937+F2940</f>
        <v>658</v>
      </c>
      <c r="G2912" s="591">
        <v>708</v>
      </c>
      <c r="H2912" s="591">
        <v>630</v>
      </c>
      <c r="I2912" s="623">
        <f t="shared" si="346"/>
        <v>1631</v>
      </c>
      <c r="J2912" s="623">
        <f t="shared" si="347"/>
        <v>1288</v>
      </c>
    </row>
    <row r="2913" spans="2:10">
      <c r="B2913" s="332"/>
      <c r="C2913" s="544" t="s">
        <v>6337</v>
      </c>
      <c r="D2913" s="101" t="s">
        <v>6693</v>
      </c>
      <c r="E2913" s="102">
        <v>0</v>
      </c>
      <c r="F2913" s="102">
        <v>0</v>
      </c>
      <c r="G2913" s="102">
        <v>185</v>
      </c>
      <c r="H2913" s="102">
        <v>200</v>
      </c>
      <c r="I2913" s="612">
        <f t="shared" si="346"/>
        <v>185</v>
      </c>
      <c r="J2913" s="612">
        <f t="shared" si="347"/>
        <v>200</v>
      </c>
    </row>
    <row r="2914" spans="2:10">
      <c r="B2914" s="332"/>
      <c r="C2914" s="545" t="s">
        <v>6338</v>
      </c>
      <c r="D2914" s="101" t="s">
        <v>6339</v>
      </c>
      <c r="E2914" s="102">
        <v>713</v>
      </c>
      <c r="F2914" s="102">
        <v>490</v>
      </c>
      <c r="G2914" s="102">
        <v>0</v>
      </c>
      <c r="H2914" s="102"/>
      <c r="I2914" s="612">
        <f t="shared" si="346"/>
        <v>713</v>
      </c>
      <c r="J2914" s="612">
        <f t="shared" si="347"/>
        <v>490</v>
      </c>
    </row>
    <row r="2915" spans="2:10" s="833" customFormat="1">
      <c r="B2915" s="989"/>
      <c r="C2915" s="830" t="s">
        <v>6340</v>
      </c>
      <c r="D2915" s="831" t="s">
        <v>6341</v>
      </c>
      <c r="E2915" s="831">
        <v>713</v>
      </c>
      <c r="F2915" s="831">
        <v>490</v>
      </c>
      <c r="G2915" s="831">
        <v>0</v>
      </c>
      <c r="H2915" s="831"/>
      <c r="I2915" s="832">
        <f t="shared" si="346"/>
        <v>713</v>
      </c>
      <c r="J2915" s="832">
        <f t="shared" si="347"/>
        <v>490</v>
      </c>
    </row>
    <row r="2916" spans="2:10">
      <c r="B2916" s="332"/>
      <c r="C2916" s="545" t="s">
        <v>6342</v>
      </c>
      <c r="D2916" s="101" t="s">
        <v>6344</v>
      </c>
      <c r="E2916" s="102">
        <v>0</v>
      </c>
      <c r="F2916" s="102"/>
      <c r="G2916" s="102">
        <v>13</v>
      </c>
      <c r="H2916" s="102">
        <v>5</v>
      </c>
      <c r="I2916" s="612">
        <f t="shared" si="346"/>
        <v>13</v>
      </c>
      <c r="J2916" s="612">
        <f t="shared" si="347"/>
        <v>5</v>
      </c>
    </row>
    <row r="2917" spans="2:10">
      <c r="B2917" s="332"/>
      <c r="C2917" s="545" t="s">
        <v>6343</v>
      </c>
      <c r="D2917" s="101" t="s">
        <v>6344</v>
      </c>
      <c r="E2917" s="102">
        <v>1</v>
      </c>
      <c r="F2917" s="102">
        <v>5</v>
      </c>
      <c r="G2917" s="102">
        <v>0</v>
      </c>
      <c r="H2917" s="102"/>
      <c r="I2917" s="612">
        <f t="shared" si="346"/>
        <v>1</v>
      </c>
      <c r="J2917" s="612">
        <f t="shared" si="347"/>
        <v>5</v>
      </c>
    </row>
    <row r="2918" spans="2:10">
      <c r="B2918" s="332"/>
      <c r="C2918" s="545">
        <v>56013012</v>
      </c>
      <c r="D2918" s="102" t="s">
        <v>6390</v>
      </c>
      <c r="E2918" s="102">
        <v>1</v>
      </c>
      <c r="F2918" s="102">
        <v>5</v>
      </c>
      <c r="G2918" s="102">
        <v>0</v>
      </c>
      <c r="H2918" s="102"/>
      <c r="I2918" s="612">
        <f t="shared" si="346"/>
        <v>1</v>
      </c>
      <c r="J2918" s="612">
        <f t="shared" si="347"/>
        <v>5</v>
      </c>
    </row>
    <row r="2919" spans="2:10">
      <c r="B2919" s="332"/>
      <c r="C2919" s="545" t="s">
        <v>6345</v>
      </c>
      <c r="D2919" s="102" t="s">
        <v>6694</v>
      </c>
      <c r="E2919" s="102">
        <v>0</v>
      </c>
      <c r="F2919" s="102"/>
      <c r="G2919" s="102">
        <v>2</v>
      </c>
      <c r="H2919" s="102">
        <v>1</v>
      </c>
      <c r="I2919" s="612">
        <f t="shared" si="346"/>
        <v>2</v>
      </c>
      <c r="J2919" s="612">
        <f t="shared" si="347"/>
        <v>1</v>
      </c>
    </row>
    <row r="2920" spans="2:10">
      <c r="B2920" s="332"/>
      <c r="C2920" s="545" t="s">
        <v>6346</v>
      </c>
      <c r="D2920" s="102" t="s">
        <v>6347</v>
      </c>
      <c r="E2920" s="102">
        <v>10</v>
      </c>
      <c r="F2920" s="102">
        <v>10</v>
      </c>
      <c r="G2920" s="102">
        <v>1</v>
      </c>
      <c r="H2920" s="102"/>
      <c r="I2920" s="612">
        <f t="shared" si="346"/>
        <v>11</v>
      </c>
      <c r="J2920" s="612">
        <f t="shared" si="347"/>
        <v>10</v>
      </c>
    </row>
    <row r="2921" spans="2:10">
      <c r="B2921" s="332"/>
      <c r="C2921" s="545" t="s">
        <v>6348</v>
      </c>
      <c r="D2921" s="102" t="s">
        <v>6349</v>
      </c>
      <c r="E2921" s="102">
        <v>10</v>
      </c>
      <c r="F2921" s="102">
        <v>10</v>
      </c>
      <c r="G2921" s="102">
        <v>1</v>
      </c>
      <c r="H2921" s="102"/>
      <c r="I2921" s="612">
        <f t="shared" si="346"/>
        <v>11</v>
      </c>
      <c r="J2921" s="612">
        <f t="shared" si="347"/>
        <v>10</v>
      </c>
    </row>
    <row r="2922" spans="2:10">
      <c r="B2922" s="332"/>
      <c r="C2922" s="545" t="s">
        <v>6350</v>
      </c>
      <c r="D2922" s="102" t="s">
        <v>6352</v>
      </c>
      <c r="E2922" s="102">
        <v>0</v>
      </c>
      <c r="F2922" s="102"/>
      <c r="G2922" s="102">
        <v>1</v>
      </c>
      <c r="H2922" s="102">
        <v>0</v>
      </c>
      <c r="I2922" s="612">
        <f t="shared" si="346"/>
        <v>1</v>
      </c>
      <c r="J2922" s="612">
        <f t="shared" si="347"/>
        <v>0</v>
      </c>
    </row>
    <row r="2923" spans="2:10">
      <c r="B2923" s="332"/>
      <c r="C2923" s="545" t="s">
        <v>6351</v>
      </c>
      <c r="D2923" s="102" t="s">
        <v>6352</v>
      </c>
      <c r="E2923" s="102">
        <v>2</v>
      </c>
      <c r="F2923" s="102">
        <v>0</v>
      </c>
      <c r="G2923" s="102">
        <v>0</v>
      </c>
      <c r="H2923" s="102"/>
      <c r="I2923" s="612">
        <f t="shared" si="346"/>
        <v>2</v>
      </c>
      <c r="J2923" s="612">
        <f t="shared" si="347"/>
        <v>0</v>
      </c>
    </row>
    <row r="2924" spans="2:10">
      <c r="B2924" s="332"/>
      <c r="C2924" s="545" t="s">
        <v>6353</v>
      </c>
      <c r="D2924" s="102" t="s">
        <v>6354</v>
      </c>
      <c r="E2924" s="102">
        <v>2</v>
      </c>
      <c r="F2924" s="102">
        <v>0</v>
      </c>
      <c r="G2924" s="102">
        <v>0</v>
      </c>
      <c r="H2924" s="102"/>
      <c r="I2924" s="612">
        <f t="shared" si="346"/>
        <v>2</v>
      </c>
      <c r="J2924" s="612">
        <f t="shared" si="347"/>
        <v>0</v>
      </c>
    </row>
    <row r="2925" spans="2:10">
      <c r="B2925" s="332"/>
      <c r="C2925" s="545" t="s">
        <v>6355</v>
      </c>
      <c r="D2925" s="102" t="s">
        <v>6695</v>
      </c>
      <c r="E2925" s="102">
        <v>0</v>
      </c>
      <c r="F2925" s="102"/>
      <c r="G2925" s="102">
        <v>8</v>
      </c>
      <c r="H2925" s="102">
        <v>10</v>
      </c>
      <c r="I2925" s="612">
        <f t="shared" si="346"/>
        <v>8</v>
      </c>
      <c r="J2925" s="612">
        <f t="shared" si="347"/>
        <v>10</v>
      </c>
    </row>
    <row r="2926" spans="2:10">
      <c r="B2926" s="332"/>
      <c r="C2926" s="545" t="s">
        <v>6356</v>
      </c>
      <c r="D2926" s="102" t="s">
        <v>6357</v>
      </c>
      <c r="E2926" s="102">
        <v>82</v>
      </c>
      <c r="F2926" s="102">
        <v>50</v>
      </c>
      <c r="G2926" s="102">
        <v>0</v>
      </c>
      <c r="H2926" s="102"/>
      <c r="I2926" s="612">
        <f t="shared" si="346"/>
        <v>82</v>
      </c>
      <c r="J2926" s="612">
        <f t="shared" si="347"/>
        <v>50</v>
      </c>
    </row>
    <row r="2927" spans="2:10">
      <c r="B2927" s="332"/>
      <c r="C2927" s="545" t="s">
        <v>6358</v>
      </c>
      <c r="D2927" s="102" t="s">
        <v>6359</v>
      </c>
      <c r="E2927" s="102">
        <v>82</v>
      </c>
      <c r="F2927" s="102">
        <v>50</v>
      </c>
      <c r="G2927" s="102">
        <v>0</v>
      </c>
      <c r="H2927" s="102"/>
      <c r="I2927" s="612">
        <f t="shared" si="346"/>
        <v>82</v>
      </c>
      <c r="J2927" s="612">
        <f t="shared" si="347"/>
        <v>50</v>
      </c>
    </row>
    <row r="2928" spans="2:10">
      <c r="B2928" s="332"/>
      <c r="C2928" s="545" t="s">
        <v>6360</v>
      </c>
      <c r="D2928" s="102" t="s">
        <v>6696</v>
      </c>
      <c r="E2928" s="102">
        <v>0</v>
      </c>
      <c r="F2928" s="102"/>
      <c r="G2928" s="102">
        <v>56</v>
      </c>
      <c r="H2928" s="102">
        <v>70</v>
      </c>
      <c r="I2928" s="612">
        <f t="shared" ref="I2928:I2939" si="348">SUM(E2928,G2928)</f>
        <v>56</v>
      </c>
      <c r="J2928" s="612">
        <f t="shared" ref="J2928:J2939" si="349">SUM(F2928,H2928)</f>
        <v>70</v>
      </c>
    </row>
    <row r="2929" spans="2:10">
      <c r="B2929" s="332"/>
      <c r="C2929" s="545">
        <v>56301001</v>
      </c>
      <c r="D2929" s="102" t="s">
        <v>6361</v>
      </c>
      <c r="E2929" s="102">
        <v>65</v>
      </c>
      <c r="F2929" s="102">
        <v>50</v>
      </c>
      <c r="G2929" s="102">
        <v>0</v>
      </c>
      <c r="H2929" s="102"/>
      <c r="I2929" s="612">
        <f t="shared" si="348"/>
        <v>65</v>
      </c>
      <c r="J2929" s="612">
        <f t="shared" si="349"/>
        <v>50</v>
      </c>
    </row>
    <row r="2930" spans="2:10">
      <c r="B2930" s="332"/>
      <c r="C2930" s="545">
        <v>56301002</v>
      </c>
      <c r="D2930" s="102" t="s">
        <v>6362</v>
      </c>
      <c r="E2930" s="102">
        <v>62</v>
      </c>
      <c r="F2930" s="102">
        <v>50</v>
      </c>
      <c r="G2930" s="102">
        <v>0</v>
      </c>
      <c r="H2930" s="102"/>
      <c r="I2930" s="612">
        <f t="shared" si="348"/>
        <v>62</v>
      </c>
      <c r="J2930" s="612">
        <f t="shared" si="349"/>
        <v>50</v>
      </c>
    </row>
    <row r="2931" spans="2:10">
      <c r="B2931" s="332"/>
      <c r="C2931" s="545" t="s">
        <v>6363</v>
      </c>
      <c r="D2931" s="102" t="s">
        <v>6365</v>
      </c>
      <c r="E2931" s="102">
        <v>0</v>
      </c>
      <c r="F2931" s="102"/>
      <c r="G2931" s="102">
        <v>10</v>
      </c>
      <c r="H2931" s="102">
        <v>7</v>
      </c>
      <c r="I2931" s="612">
        <f t="shared" si="348"/>
        <v>10</v>
      </c>
      <c r="J2931" s="612">
        <f t="shared" si="349"/>
        <v>7</v>
      </c>
    </row>
    <row r="2932" spans="2:10">
      <c r="B2932" s="332"/>
      <c r="C2932" s="545" t="s">
        <v>6364</v>
      </c>
      <c r="D2932" s="102" t="s">
        <v>6365</v>
      </c>
      <c r="E2932" s="102">
        <v>10</v>
      </c>
      <c r="F2932" s="102">
        <v>6</v>
      </c>
      <c r="G2932" s="102">
        <v>0</v>
      </c>
      <c r="H2932" s="102"/>
      <c r="I2932" s="612">
        <f t="shared" si="348"/>
        <v>10</v>
      </c>
      <c r="J2932" s="612">
        <f t="shared" si="349"/>
        <v>6</v>
      </c>
    </row>
    <row r="2933" spans="2:10">
      <c r="B2933" s="332"/>
      <c r="C2933" s="545">
        <v>56401002</v>
      </c>
      <c r="D2933" s="102" t="s">
        <v>6366</v>
      </c>
      <c r="E2933" s="102">
        <v>11</v>
      </c>
      <c r="F2933" s="102">
        <v>6</v>
      </c>
      <c r="G2933" s="102">
        <v>0</v>
      </c>
      <c r="H2933" s="102"/>
      <c r="I2933" s="612">
        <f t="shared" si="348"/>
        <v>11</v>
      </c>
      <c r="J2933" s="612">
        <f t="shared" si="349"/>
        <v>6</v>
      </c>
    </row>
    <row r="2934" spans="2:10">
      <c r="B2934" s="332"/>
      <c r="C2934" s="545" t="s">
        <v>6367</v>
      </c>
      <c r="D2934" s="102" t="s">
        <v>6697</v>
      </c>
      <c r="E2934" s="102">
        <v>0</v>
      </c>
      <c r="F2934" s="102"/>
      <c r="G2934" s="102">
        <v>30</v>
      </c>
      <c r="H2934" s="102">
        <v>1</v>
      </c>
      <c r="I2934" s="612">
        <f t="shared" si="348"/>
        <v>30</v>
      </c>
      <c r="J2934" s="612">
        <f t="shared" si="349"/>
        <v>1</v>
      </c>
    </row>
    <row r="2935" spans="2:10">
      <c r="B2935" s="332"/>
      <c r="C2935" s="545">
        <v>56409001</v>
      </c>
      <c r="D2935" s="102" t="s">
        <v>6368</v>
      </c>
      <c r="E2935" s="102">
        <v>4</v>
      </c>
      <c r="F2935" s="102">
        <v>4</v>
      </c>
      <c r="G2935" s="102">
        <v>0</v>
      </c>
      <c r="H2935" s="102"/>
      <c r="I2935" s="612">
        <f t="shared" si="348"/>
        <v>4</v>
      </c>
      <c r="J2935" s="612">
        <f t="shared" si="349"/>
        <v>4</v>
      </c>
    </row>
    <row r="2936" spans="2:10">
      <c r="B2936" s="332"/>
      <c r="C2936" s="545" t="s">
        <v>6369</v>
      </c>
      <c r="D2936" s="102" t="s">
        <v>6698</v>
      </c>
      <c r="E2936" s="102">
        <v>0</v>
      </c>
      <c r="F2936" s="102"/>
      <c r="G2936" s="102">
        <v>56</v>
      </c>
      <c r="H2936" s="102">
        <v>50</v>
      </c>
      <c r="I2936" s="612">
        <f t="shared" si="348"/>
        <v>56</v>
      </c>
      <c r="J2936" s="612">
        <f t="shared" si="349"/>
        <v>50</v>
      </c>
    </row>
    <row r="2937" spans="2:10">
      <c r="B2937" s="332"/>
      <c r="C2937" s="545">
        <v>56501001</v>
      </c>
      <c r="D2937" s="102" t="s">
        <v>6370</v>
      </c>
      <c r="E2937" s="102">
        <v>35</v>
      </c>
      <c r="F2937" s="102">
        <v>40</v>
      </c>
      <c r="G2937" s="102">
        <v>0</v>
      </c>
      <c r="H2937" s="102"/>
      <c r="I2937" s="612">
        <f t="shared" si="348"/>
        <v>35</v>
      </c>
      <c r="J2937" s="612">
        <f t="shared" si="349"/>
        <v>40</v>
      </c>
    </row>
    <row r="2938" spans="2:10">
      <c r="B2938" s="332"/>
      <c r="C2938" s="545">
        <v>56501002</v>
      </c>
      <c r="D2938" s="102" t="s">
        <v>6371</v>
      </c>
      <c r="E2938" s="102">
        <v>37</v>
      </c>
      <c r="F2938" s="102">
        <v>40</v>
      </c>
      <c r="G2938" s="102">
        <v>0</v>
      </c>
      <c r="H2938" s="102"/>
      <c r="I2938" s="612">
        <f t="shared" si="348"/>
        <v>37</v>
      </c>
      <c r="J2938" s="612">
        <f t="shared" si="349"/>
        <v>40</v>
      </c>
    </row>
    <row r="2939" spans="2:10">
      <c r="B2939" s="332"/>
      <c r="C2939" s="545" t="s">
        <v>6372</v>
      </c>
      <c r="D2939" s="102" t="s">
        <v>6699</v>
      </c>
      <c r="E2939" s="102">
        <v>0</v>
      </c>
      <c r="F2939" s="102"/>
      <c r="G2939" s="102">
        <v>169</v>
      </c>
      <c r="H2939" s="102">
        <v>60</v>
      </c>
      <c r="I2939" s="612">
        <f t="shared" si="348"/>
        <v>169</v>
      </c>
      <c r="J2939" s="612">
        <f t="shared" si="349"/>
        <v>60</v>
      </c>
    </row>
    <row r="2940" spans="2:10">
      <c r="B2940" s="332"/>
      <c r="C2940" s="545" t="s">
        <v>6373</v>
      </c>
      <c r="D2940" s="102" t="s">
        <v>6374</v>
      </c>
      <c r="E2940" s="102">
        <v>1</v>
      </c>
      <c r="F2940" s="102">
        <v>3</v>
      </c>
      <c r="G2940" s="102">
        <v>0</v>
      </c>
      <c r="H2940" s="102"/>
      <c r="I2940" s="612">
        <f t="shared" ref="I2940:I2949" si="350">SUM(E2940,G2940)</f>
        <v>1</v>
      </c>
      <c r="J2940" s="612">
        <f t="shared" ref="J2940:J2949" si="351">SUM(F2940,H2940)</f>
        <v>3</v>
      </c>
    </row>
    <row r="2941" spans="2:10">
      <c r="B2941" s="332"/>
      <c r="C2941" s="545" t="s">
        <v>6375</v>
      </c>
      <c r="D2941" s="102" t="s">
        <v>6376</v>
      </c>
      <c r="E2941" s="102">
        <v>1</v>
      </c>
      <c r="F2941" s="102">
        <v>3</v>
      </c>
      <c r="G2941" s="102">
        <v>0</v>
      </c>
      <c r="H2941" s="102"/>
      <c r="I2941" s="612">
        <f t="shared" si="350"/>
        <v>1</v>
      </c>
      <c r="J2941" s="612">
        <f t="shared" si="351"/>
        <v>3</v>
      </c>
    </row>
    <row r="2942" spans="2:10">
      <c r="B2942" s="332"/>
      <c r="C2942" s="545" t="s">
        <v>6377</v>
      </c>
      <c r="D2942" s="102" t="s">
        <v>6700</v>
      </c>
      <c r="E2942" s="102">
        <v>6</v>
      </c>
      <c r="F2942" s="102"/>
      <c r="G2942" s="102">
        <v>71</v>
      </c>
      <c r="H2942" s="102">
        <v>140</v>
      </c>
      <c r="I2942" s="612">
        <f t="shared" si="350"/>
        <v>77</v>
      </c>
      <c r="J2942" s="612">
        <f t="shared" si="351"/>
        <v>140</v>
      </c>
    </row>
    <row r="2943" spans="2:10">
      <c r="B2943" s="332"/>
      <c r="C2943" s="545" t="s">
        <v>6378</v>
      </c>
      <c r="D2943" s="102" t="s">
        <v>6701</v>
      </c>
      <c r="E2943" s="102">
        <v>1</v>
      </c>
      <c r="F2943" s="102"/>
      <c r="G2943" s="102">
        <v>4</v>
      </c>
      <c r="H2943" s="102">
        <v>5</v>
      </c>
      <c r="I2943" s="612">
        <f t="shared" si="350"/>
        <v>5</v>
      </c>
      <c r="J2943" s="612">
        <f t="shared" si="351"/>
        <v>5</v>
      </c>
    </row>
    <row r="2944" spans="2:10">
      <c r="B2944" s="332"/>
      <c r="C2944" s="545" t="s">
        <v>6379</v>
      </c>
      <c r="D2944" s="102" t="s">
        <v>6702</v>
      </c>
      <c r="E2944" s="102">
        <v>5</v>
      </c>
      <c r="F2944" s="102"/>
      <c r="G2944" s="102">
        <v>9</v>
      </c>
      <c r="H2944" s="102">
        <v>30</v>
      </c>
      <c r="I2944" s="612">
        <f t="shared" si="350"/>
        <v>14</v>
      </c>
      <c r="J2944" s="612">
        <f t="shared" si="351"/>
        <v>30</v>
      </c>
    </row>
    <row r="2945" spans="2:10">
      <c r="B2945" s="332"/>
      <c r="C2945" s="545" t="s">
        <v>6380</v>
      </c>
      <c r="D2945" s="102" t="s">
        <v>6703</v>
      </c>
      <c r="E2945" s="102">
        <v>1</v>
      </c>
      <c r="F2945" s="102"/>
      <c r="G2945" s="102">
        <v>16</v>
      </c>
      <c r="H2945" s="102">
        <v>10</v>
      </c>
      <c r="I2945" s="612">
        <f t="shared" si="350"/>
        <v>17</v>
      </c>
      <c r="J2945" s="612">
        <f t="shared" si="351"/>
        <v>10</v>
      </c>
    </row>
    <row r="2946" spans="2:10">
      <c r="B2946" s="332"/>
      <c r="C2946" s="545" t="s">
        <v>6381</v>
      </c>
      <c r="D2946" s="102" t="s">
        <v>6704</v>
      </c>
      <c r="E2946" s="102">
        <v>8</v>
      </c>
      <c r="F2946" s="102"/>
      <c r="G2946" s="102">
        <v>44</v>
      </c>
      <c r="H2946" s="102">
        <v>35</v>
      </c>
      <c r="I2946" s="612">
        <f t="shared" si="350"/>
        <v>52</v>
      </c>
      <c r="J2946" s="612">
        <f t="shared" si="351"/>
        <v>35</v>
      </c>
    </row>
    <row r="2947" spans="2:10">
      <c r="B2947" s="332"/>
      <c r="C2947" s="545" t="s">
        <v>6382</v>
      </c>
      <c r="D2947" s="102" t="s">
        <v>6705</v>
      </c>
      <c r="E2947" s="102">
        <v>1</v>
      </c>
      <c r="F2947" s="102"/>
      <c r="G2947" s="102">
        <v>11</v>
      </c>
      <c r="H2947" s="102">
        <v>5</v>
      </c>
      <c r="I2947" s="612">
        <f t="shared" si="350"/>
        <v>12</v>
      </c>
      <c r="J2947" s="612">
        <f t="shared" si="351"/>
        <v>5</v>
      </c>
    </row>
    <row r="2948" spans="2:10">
      <c r="B2948" s="332"/>
      <c r="C2948" s="545" t="s">
        <v>6383</v>
      </c>
      <c r="D2948" s="102" t="s">
        <v>6706</v>
      </c>
      <c r="E2948" s="102">
        <v>5</v>
      </c>
      <c r="F2948" s="102"/>
      <c r="G2948" s="102">
        <v>21</v>
      </c>
      <c r="H2948" s="102">
        <v>1</v>
      </c>
      <c r="I2948" s="612">
        <f t="shared" si="350"/>
        <v>26</v>
      </c>
      <c r="J2948" s="612">
        <f t="shared" si="351"/>
        <v>1</v>
      </c>
    </row>
    <row r="2949" spans="2:10">
      <c r="C2949" s="545"/>
      <c r="D2949" s="102"/>
      <c r="E2949" s="102"/>
      <c r="F2949" s="102"/>
      <c r="G2949" s="102"/>
      <c r="H2949" s="102"/>
      <c r="I2949" s="612">
        <f t="shared" si="350"/>
        <v>0</v>
      </c>
      <c r="J2949" s="612">
        <f t="shared" si="351"/>
        <v>0</v>
      </c>
    </row>
    <row r="2950" spans="2:10">
      <c r="B2950" s="545" t="s">
        <v>6384</v>
      </c>
      <c r="D2950" s="102"/>
      <c r="E2950" s="591">
        <f>E2952+E2955+E2958+E2961+E2964+E2967+E2970+E2972+E2973+E2975+E2978+E2981+E2983+E2984+E2985+E2987+E2990+E2993+E2996+E2999+E3001+E3004+E3007</f>
        <v>3541</v>
      </c>
      <c r="F2950" s="591">
        <f>F2952+F2955+F2958+F2961+F2964+F2967+F2970+F2972+F2973+F2975+F2978+F2981+F2983+F2984+F2985+F2987+F2990+F2993+F2996+F2999+F3001+F3004+F3007</f>
        <v>3853</v>
      </c>
      <c r="G2950" s="591">
        <f>G2951+G2954+G2957+G2960+G2963+G2966+G2969+G2972+G2973+G2974+G2977+G2980+G2983+G2984+G2985+G2986+G2989+G2992+G2995+G3000+G3003+G3006+G3007+G3008+G3009+G3010+G3011</f>
        <v>3743</v>
      </c>
      <c r="H2950" s="591">
        <f>H2951+H2954+H2957+H2960+H2963+H2966+H2969+H2972+H2973+H2974+H2977+H2980+H2983+H2984+H2985+H2986+H2989+H2992+H2995+H3000+H3003+H3006+H3007+H3008+H3009+H3010+H3011</f>
        <v>3889</v>
      </c>
      <c r="I2950" s="623">
        <f t="shared" ref="I2950" si="352">SUM(E2950,G2950)</f>
        <v>7284</v>
      </c>
      <c r="J2950" s="623">
        <f t="shared" ref="J2950" si="353">SUM(F2950,H2950)</f>
        <v>7742</v>
      </c>
    </row>
    <row r="2951" spans="2:10">
      <c r="B2951" s="332"/>
      <c r="C2951" s="545" t="s">
        <v>6385</v>
      </c>
      <c r="D2951" s="102" t="s">
        <v>6707</v>
      </c>
      <c r="E2951" s="102">
        <v>0</v>
      </c>
      <c r="F2951" s="102"/>
      <c r="G2951" s="102">
        <v>682</v>
      </c>
      <c r="H2951" s="102">
        <v>690</v>
      </c>
      <c r="I2951" s="612">
        <f t="shared" ref="I2951:I2965" si="354">SUM(E2951,G2951)</f>
        <v>682</v>
      </c>
      <c r="J2951" s="612">
        <f t="shared" ref="J2951:J2965" si="355">SUM(F2951,H2951)</f>
        <v>690</v>
      </c>
    </row>
    <row r="2952" spans="2:10">
      <c r="B2952" s="332"/>
      <c r="C2952" s="545">
        <v>56007001</v>
      </c>
      <c r="D2952" s="102" t="s">
        <v>6386</v>
      </c>
      <c r="E2952" s="102">
        <v>540</v>
      </c>
      <c r="F2952" s="102">
        <v>550</v>
      </c>
      <c r="G2952" s="102">
        <v>0</v>
      </c>
      <c r="H2952" s="102"/>
      <c r="I2952" s="612">
        <f t="shared" si="354"/>
        <v>540</v>
      </c>
      <c r="J2952" s="612">
        <f t="shared" si="355"/>
        <v>550</v>
      </c>
    </row>
    <row r="2953" spans="2:10">
      <c r="B2953" s="332"/>
      <c r="C2953" s="545">
        <v>56001002</v>
      </c>
      <c r="D2953" s="102" t="s">
        <v>6387</v>
      </c>
      <c r="E2953" s="102">
        <v>540</v>
      </c>
      <c r="F2953" s="102">
        <v>550</v>
      </c>
      <c r="G2953" s="102">
        <v>0</v>
      </c>
      <c r="H2953" s="102"/>
      <c r="I2953" s="612">
        <f t="shared" si="354"/>
        <v>540</v>
      </c>
      <c r="J2953" s="612">
        <f t="shared" si="355"/>
        <v>550</v>
      </c>
    </row>
    <row r="2954" spans="2:10">
      <c r="B2954" s="332"/>
      <c r="C2954" s="545" t="s">
        <v>6388</v>
      </c>
      <c r="D2954" s="102" t="s">
        <v>6708</v>
      </c>
      <c r="E2954" s="102">
        <v>0</v>
      </c>
      <c r="F2954" s="102"/>
      <c r="G2954" s="102">
        <v>5</v>
      </c>
      <c r="H2954" s="102">
        <v>15</v>
      </c>
      <c r="I2954" s="612">
        <f t="shared" si="354"/>
        <v>5</v>
      </c>
      <c r="J2954" s="612">
        <f t="shared" si="355"/>
        <v>15</v>
      </c>
    </row>
    <row r="2955" spans="2:10">
      <c r="B2955" s="332"/>
      <c r="C2955" s="545">
        <v>56013011</v>
      </c>
      <c r="D2955" s="102" t="s">
        <v>6389</v>
      </c>
      <c r="E2955" s="102">
        <v>1</v>
      </c>
      <c r="F2955" s="102">
        <v>5</v>
      </c>
      <c r="G2955" s="102">
        <v>0</v>
      </c>
      <c r="H2955" s="102"/>
      <c r="I2955" s="612">
        <f t="shared" si="354"/>
        <v>1</v>
      </c>
      <c r="J2955" s="612">
        <f t="shared" si="355"/>
        <v>5</v>
      </c>
    </row>
    <row r="2956" spans="2:10">
      <c r="B2956" s="332"/>
      <c r="C2956" s="545">
        <v>56013012</v>
      </c>
      <c r="D2956" s="102" t="s">
        <v>6390</v>
      </c>
      <c r="E2956" s="102">
        <v>1</v>
      </c>
      <c r="F2956" s="102">
        <v>5</v>
      </c>
      <c r="G2956" s="102">
        <v>0</v>
      </c>
      <c r="H2956" s="102"/>
      <c r="I2956" s="612">
        <f t="shared" si="354"/>
        <v>1</v>
      </c>
      <c r="J2956" s="612">
        <f t="shared" si="355"/>
        <v>5</v>
      </c>
    </row>
    <row r="2957" spans="2:10">
      <c r="B2957" s="332"/>
      <c r="C2957" s="545" t="s">
        <v>6391</v>
      </c>
      <c r="D2957" s="102" t="s">
        <v>6709</v>
      </c>
      <c r="E2957" s="102">
        <v>0</v>
      </c>
      <c r="F2957" s="102"/>
      <c r="G2957" s="102">
        <v>0</v>
      </c>
      <c r="H2957" s="102">
        <v>0</v>
      </c>
      <c r="I2957" s="612">
        <f t="shared" si="354"/>
        <v>0</v>
      </c>
      <c r="J2957" s="612">
        <f t="shared" si="355"/>
        <v>0</v>
      </c>
    </row>
    <row r="2958" spans="2:10">
      <c r="B2958" s="332"/>
      <c r="C2958" s="545">
        <v>56016051</v>
      </c>
      <c r="D2958" s="102" t="s">
        <v>6392</v>
      </c>
      <c r="E2958" s="102">
        <v>3</v>
      </c>
      <c r="F2958" s="102">
        <v>10</v>
      </c>
      <c r="G2958" s="102">
        <v>0</v>
      </c>
      <c r="H2958" s="102"/>
      <c r="I2958" s="612">
        <f t="shared" si="354"/>
        <v>3</v>
      </c>
      <c r="J2958" s="612">
        <f t="shared" si="355"/>
        <v>10</v>
      </c>
    </row>
    <row r="2959" spans="2:10">
      <c r="B2959" s="332"/>
      <c r="C2959" s="545">
        <v>56016052</v>
      </c>
      <c r="D2959" s="102" t="s">
        <v>6393</v>
      </c>
      <c r="E2959" s="102">
        <v>3</v>
      </c>
      <c r="F2959" s="102">
        <v>10</v>
      </c>
      <c r="G2959" s="102">
        <v>0</v>
      </c>
      <c r="H2959" s="102"/>
      <c r="I2959" s="612">
        <f t="shared" si="354"/>
        <v>3</v>
      </c>
      <c r="J2959" s="612">
        <f t="shared" si="355"/>
        <v>10</v>
      </c>
    </row>
    <row r="2960" spans="2:10">
      <c r="B2960" s="332"/>
      <c r="C2960" s="545" t="s">
        <v>6394</v>
      </c>
      <c r="D2960" s="102" t="s">
        <v>6710</v>
      </c>
      <c r="E2960" s="102">
        <v>0</v>
      </c>
      <c r="F2960" s="102"/>
      <c r="G2960" s="102">
        <v>0</v>
      </c>
      <c r="H2960" s="102">
        <v>1</v>
      </c>
      <c r="I2960" s="612">
        <f t="shared" si="354"/>
        <v>0</v>
      </c>
      <c r="J2960" s="612">
        <f t="shared" si="355"/>
        <v>1</v>
      </c>
    </row>
    <row r="2961" spans="2:10">
      <c r="B2961" s="332"/>
      <c r="C2961" s="545">
        <v>56028001</v>
      </c>
      <c r="D2961" s="102" t="s">
        <v>6395</v>
      </c>
      <c r="E2961" s="102">
        <v>1</v>
      </c>
      <c r="F2961" s="102">
        <v>1</v>
      </c>
      <c r="G2961" s="102">
        <v>0</v>
      </c>
      <c r="H2961" s="102"/>
      <c r="I2961" s="612">
        <f t="shared" si="354"/>
        <v>1</v>
      </c>
      <c r="J2961" s="612">
        <f t="shared" si="355"/>
        <v>1</v>
      </c>
    </row>
    <row r="2962" spans="2:10">
      <c r="B2962" s="332"/>
      <c r="C2962" s="545" t="s">
        <v>6353</v>
      </c>
      <c r="D2962" s="102" t="s">
        <v>6354</v>
      </c>
      <c r="E2962" s="102">
        <v>1</v>
      </c>
      <c r="F2962" s="102">
        <v>1</v>
      </c>
      <c r="G2962" s="102">
        <v>0</v>
      </c>
      <c r="H2962" s="102"/>
      <c r="I2962" s="612">
        <f t="shared" si="354"/>
        <v>1</v>
      </c>
      <c r="J2962" s="612">
        <f t="shared" si="355"/>
        <v>1</v>
      </c>
    </row>
    <row r="2963" spans="2:10">
      <c r="B2963" s="332"/>
      <c r="C2963" s="545" t="s">
        <v>6396</v>
      </c>
      <c r="D2963" s="102" t="s">
        <v>6711</v>
      </c>
      <c r="E2963" s="102">
        <v>0</v>
      </c>
      <c r="F2963" s="102"/>
      <c r="G2963" s="102">
        <v>16</v>
      </c>
      <c r="H2963" s="102">
        <v>15</v>
      </c>
      <c r="I2963" s="612">
        <f t="shared" si="354"/>
        <v>16</v>
      </c>
      <c r="J2963" s="612">
        <f t="shared" si="355"/>
        <v>15</v>
      </c>
    </row>
    <row r="2964" spans="2:10">
      <c r="B2964" s="332"/>
      <c r="C2964" s="545">
        <v>56028011</v>
      </c>
      <c r="D2964" s="102" t="s">
        <v>6397</v>
      </c>
      <c r="E2964" s="102">
        <v>8</v>
      </c>
      <c r="F2964" s="102">
        <v>15</v>
      </c>
      <c r="G2964" s="102">
        <v>0</v>
      </c>
      <c r="H2964" s="102"/>
      <c r="I2964" s="612">
        <f t="shared" si="354"/>
        <v>8</v>
      </c>
      <c r="J2964" s="612">
        <f t="shared" si="355"/>
        <v>15</v>
      </c>
    </row>
    <row r="2965" spans="2:10">
      <c r="B2965" s="332"/>
      <c r="C2965" s="545">
        <v>56028012</v>
      </c>
      <c r="D2965" s="102" t="s">
        <v>6398</v>
      </c>
      <c r="E2965" s="102">
        <v>8</v>
      </c>
      <c r="F2965" s="102">
        <v>15</v>
      </c>
      <c r="G2965" s="102">
        <v>0</v>
      </c>
      <c r="H2965" s="102"/>
      <c r="I2965" s="612">
        <f t="shared" si="354"/>
        <v>8</v>
      </c>
      <c r="J2965" s="612">
        <f t="shared" si="355"/>
        <v>15</v>
      </c>
    </row>
    <row r="2966" spans="2:10">
      <c r="B2966" s="332"/>
      <c r="C2966" s="545" t="s">
        <v>6399</v>
      </c>
      <c r="D2966" s="102" t="s">
        <v>6712</v>
      </c>
      <c r="E2966" s="102">
        <v>0</v>
      </c>
      <c r="F2966" s="102"/>
      <c r="G2966" s="102">
        <v>557</v>
      </c>
      <c r="H2966" s="102">
        <v>500</v>
      </c>
      <c r="I2966" s="612">
        <f t="shared" ref="I2966:I3007" si="356">SUM(E2966,G2966)</f>
        <v>557</v>
      </c>
      <c r="J2966" s="612">
        <f t="shared" ref="J2966:J3007" si="357">SUM(F2966,H2966)</f>
        <v>500</v>
      </c>
    </row>
    <row r="2967" spans="2:10">
      <c r="B2967" s="332"/>
      <c r="C2967" s="545">
        <v>56307001</v>
      </c>
      <c r="D2967" s="102" t="s">
        <v>6400</v>
      </c>
      <c r="E2967" s="102">
        <v>900</v>
      </c>
      <c r="F2967" s="102">
        <v>800</v>
      </c>
      <c r="G2967" s="102">
        <v>0</v>
      </c>
      <c r="H2967" s="102"/>
      <c r="I2967" s="612">
        <f t="shared" si="356"/>
        <v>900</v>
      </c>
      <c r="J2967" s="612">
        <f t="shared" si="357"/>
        <v>800</v>
      </c>
    </row>
    <row r="2968" spans="2:10">
      <c r="B2968" s="332"/>
      <c r="C2968" s="545">
        <v>56301002</v>
      </c>
      <c r="D2968" s="102" t="s">
        <v>6362</v>
      </c>
      <c r="E2968" s="102">
        <v>900</v>
      </c>
      <c r="F2968" s="102">
        <v>800</v>
      </c>
      <c r="G2968" s="102">
        <v>0</v>
      </c>
      <c r="H2968" s="102"/>
      <c r="I2968" s="612">
        <f t="shared" si="356"/>
        <v>900</v>
      </c>
      <c r="J2968" s="612">
        <f t="shared" si="357"/>
        <v>800</v>
      </c>
    </row>
    <row r="2969" spans="2:10">
      <c r="B2969" s="332"/>
      <c r="C2969" s="545" t="s">
        <v>6401</v>
      </c>
      <c r="D2969" s="102" t="s">
        <v>6713</v>
      </c>
      <c r="E2969" s="102">
        <v>0</v>
      </c>
      <c r="F2969" s="102"/>
      <c r="G2969" s="102">
        <v>30</v>
      </c>
      <c r="H2969" s="102">
        <v>30</v>
      </c>
      <c r="I2969" s="612">
        <f t="shared" si="356"/>
        <v>30</v>
      </c>
      <c r="J2969" s="612">
        <f t="shared" si="357"/>
        <v>30</v>
      </c>
    </row>
    <row r="2970" spans="2:10">
      <c r="B2970" s="332"/>
      <c r="C2970" s="545">
        <v>56407001</v>
      </c>
      <c r="D2970" s="102" t="s">
        <v>6402</v>
      </c>
      <c r="E2970" s="102">
        <v>17</v>
      </c>
      <c r="F2970" s="102">
        <v>30</v>
      </c>
      <c r="G2970" s="102">
        <v>0</v>
      </c>
      <c r="H2970" s="102"/>
      <c r="I2970" s="612">
        <f t="shared" si="356"/>
        <v>17</v>
      </c>
      <c r="J2970" s="612">
        <f t="shared" si="357"/>
        <v>30</v>
      </c>
    </row>
    <row r="2971" spans="2:10">
      <c r="B2971" s="332"/>
      <c r="C2971" s="545">
        <v>56401002</v>
      </c>
      <c r="D2971" s="102" t="s">
        <v>6366</v>
      </c>
      <c r="E2971" s="102">
        <v>17</v>
      </c>
      <c r="F2971" s="102">
        <v>30</v>
      </c>
      <c r="G2971" s="102">
        <v>0</v>
      </c>
      <c r="H2971" s="102"/>
      <c r="I2971" s="612">
        <f t="shared" si="356"/>
        <v>17</v>
      </c>
      <c r="J2971" s="612">
        <f t="shared" si="357"/>
        <v>30</v>
      </c>
    </row>
    <row r="2972" spans="2:10">
      <c r="B2972" s="332"/>
      <c r="C2972" s="545">
        <v>56401003</v>
      </c>
      <c r="D2972" s="102" t="s">
        <v>6403</v>
      </c>
      <c r="E2972" s="102">
        <v>370</v>
      </c>
      <c r="F2972" s="102">
        <v>500</v>
      </c>
      <c r="G2972" s="102">
        <v>121</v>
      </c>
      <c r="H2972" s="102">
        <v>100</v>
      </c>
      <c r="I2972" s="612">
        <f t="shared" si="356"/>
        <v>491</v>
      </c>
      <c r="J2972" s="612">
        <f t="shared" si="357"/>
        <v>600</v>
      </c>
    </row>
    <row r="2973" spans="2:10">
      <c r="B2973" s="332"/>
      <c r="C2973" s="545">
        <v>56401004</v>
      </c>
      <c r="D2973" s="102" t="s">
        <v>6404</v>
      </c>
      <c r="E2973" s="102">
        <v>120</v>
      </c>
      <c r="F2973" s="102">
        <v>120</v>
      </c>
      <c r="G2973" s="102">
        <v>254</v>
      </c>
      <c r="H2973" s="102">
        <v>350</v>
      </c>
      <c r="I2973" s="612">
        <f t="shared" si="356"/>
        <v>374</v>
      </c>
      <c r="J2973" s="612">
        <f t="shared" si="357"/>
        <v>470</v>
      </c>
    </row>
    <row r="2974" spans="2:10">
      <c r="B2974" s="332"/>
      <c r="C2974" s="545" t="s">
        <v>6405</v>
      </c>
      <c r="D2974" s="102" t="s">
        <v>6714</v>
      </c>
      <c r="E2974" s="102">
        <v>0</v>
      </c>
      <c r="F2974" s="102"/>
      <c r="G2974" s="102">
        <v>4</v>
      </c>
      <c r="H2974" s="102">
        <v>10</v>
      </c>
      <c r="I2974" s="612">
        <f t="shared" si="356"/>
        <v>4</v>
      </c>
      <c r="J2974" s="612">
        <f t="shared" si="357"/>
        <v>10</v>
      </c>
    </row>
    <row r="2975" spans="2:10">
      <c r="B2975" s="332"/>
      <c r="C2975" s="545" t="s">
        <v>6406</v>
      </c>
      <c r="D2975" s="102" t="s">
        <v>6407</v>
      </c>
      <c r="E2975" s="102">
        <v>0</v>
      </c>
      <c r="F2975" s="102">
        <v>5</v>
      </c>
      <c r="G2975" s="102">
        <v>0</v>
      </c>
      <c r="H2975" s="102"/>
      <c r="I2975" s="612">
        <f t="shared" si="356"/>
        <v>0</v>
      </c>
      <c r="J2975" s="612">
        <f t="shared" si="357"/>
        <v>5</v>
      </c>
    </row>
    <row r="2976" spans="2:10">
      <c r="B2976" s="332"/>
      <c r="C2976" s="545" t="s">
        <v>6408</v>
      </c>
      <c r="D2976" s="102" t="s">
        <v>6409</v>
      </c>
      <c r="E2976" s="102">
        <v>0</v>
      </c>
      <c r="F2976" s="102">
        <v>5</v>
      </c>
      <c r="G2976" s="102">
        <v>0</v>
      </c>
      <c r="H2976" s="102"/>
      <c r="I2976" s="612">
        <f t="shared" si="356"/>
        <v>0</v>
      </c>
      <c r="J2976" s="612">
        <f t="shared" si="357"/>
        <v>5</v>
      </c>
    </row>
    <row r="2977" spans="2:10">
      <c r="B2977" s="332"/>
      <c r="C2977" s="545" t="s">
        <v>6410</v>
      </c>
      <c r="D2977" s="102" t="s">
        <v>6715</v>
      </c>
      <c r="E2977" s="102">
        <v>0</v>
      </c>
      <c r="F2977" s="102"/>
      <c r="G2977" s="102">
        <v>1021</v>
      </c>
      <c r="H2977" s="102">
        <v>1100</v>
      </c>
      <c r="I2977" s="612">
        <f t="shared" si="356"/>
        <v>1021</v>
      </c>
      <c r="J2977" s="612">
        <f t="shared" si="357"/>
        <v>1100</v>
      </c>
    </row>
    <row r="2978" spans="2:10">
      <c r="B2978" s="332"/>
      <c r="C2978" s="545">
        <v>56507001</v>
      </c>
      <c r="D2978" s="102" t="s">
        <v>6411</v>
      </c>
      <c r="E2978" s="102">
        <v>670</v>
      </c>
      <c r="F2978" s="102">
        <v>600</v>
      </c>
      <c r="G2978" s="102">
        <v>0</v>
      </c>
      <c r="H2978" s="102"/>
      <c r="I2978" s="612">
        <f t="shared" si="356"/>
        <v>670</v>
      </c>
      <c r="J2978" s="612">
        <f t="shared" si="357"/>
        <v>600</v>
      </c>
    </row>
    <row r="2979" spans="2:10">
      <c r="B2979" s="332"/>
      <c r="C2979" s="545">
        <v>56501002</v>
      </c>
      <c r="D2979" s="102" t="s">
        <v>6371</v>
      </c>
      <c r="E2979" s="102">
        <v>670</v>
      </c>
      <c r="F2979" s="102">
        <v>600</v>
      </c>
      <c r="G2979" s="102">
        <v>0</v>
      </c>
      <c r="H2979" s="102"/>
      <c r="I2979" s="612">
        <f t="shared" si="356"/>
        <v>670</v>
      </c>
      <c r="J2979" s="612">
        <f t="shared" si="357"/>
        <v>600</v>
      </c>
    </row>
    <row r="2980" spans="2:10">
      <c r="B2980" s="332"/>
      <c r="C2980" s="545" t="s">
        <v>6412</v>
      </c>
      <c r="D2980" s="102" t="s">
        <v>6716</v>
      </c>
      <c r="E2980" s="102">
        <v>0</v>
      </c>
      <c r="F2980" s="102"/>
      <c r="G2980" s="102">
        <v>0</v>
      </c>
      <c r="H2980" s="102">
        <v>0</v>
      </c>
      <c r="I2980" s="612">
        <f t="shared" si="356"/>
        <v>0</v>
      </c>
      <c r="J2980" s="612">
        <f t="shared" si="357"/>
        <v>0</v>
      </c>
    </row>
    <row r="2981" spans="2:10">
      <c r="B2981" s="332"/>
      <c r="C2981" s="545">
        <v>56625001</v>
      </c>
      <c r="D2981" s="102" t="s">
        <v>6413</v>
      </c>
      <c r="E2981" s="102">
        <v>0</v>
      </c>
      <c r="F2981" s="102">
        <v>5</v>
      </c>
      <c r="G2981" s="102">
        <v>0</v>
      </c>
      <c r="H2981" s="102"/>
      <c r="I2981" s="612">
        <f t="shared" si="356"/>
        <v>0</v>
      </c>
      <c r="J2981" s="612">
        <f t="shared" si="357"/>
        <v>5</v>
      </c>
    </row>
    <row r="2982" spans="2:10">
      <c r="B2982" s="332"/>
      <c r="C2982" s="545">
        <v>56625002</v>
      </c>
      <c r="D2982" s="102" t="s">
        <v>6376</v>
      </c>
      <c r="E2982" s="102">
        <v>4</v>
      </c>
      <c r="F2982" s="102">
        <v>5</v>
      </c>
      <c r="G2982" s="102">
        <v>0</v>
      </c>
      <c r="H2982" s="102"/>
      <c r="I2982" s="612">
        <f t="shared" si="356"/>
        <v>4</v>
      </c>
      <c r="J2982" s="612">
        <f t="shared" si="357"/>
        <v>5</v>
      </c>
    </row>
    <row r="2983" spans="2:10">
      <c r="B2983" s="332"/>
      <c r="C2983" s="545">
        <v>56625003</v>
      </c>
      <c r="D2983" s="102" t="s">
        <v>6414</v>
      </c>
      <c r="E2983" s="102">
        <v>4</v>
      </c>
      <c r="F2983" s="102">
        <v>15</v>
      </c>
      <c r="G2983" s="102">
        <v>0</v>
      </c>
      <c r="H2983" s="102"/>
      <c r="I2983" s="612">
        <f t="shared" si="356"/>
        <v>4</v>
      </c>
      <c r="J2983" s="612">
        <f t="shared" si="357"/>
        <v>15</v>
      </c>
    </row>
    <row r="2984" spans="2:10">
      <c r="B2984" s="332"/>
      <c r="C2984" s="545">
        <v>56625004</v>
      </c>
      <c r="D2984" s="102" t="s">
        <v>6415</v>
      </c>
      <c r="E2984" s="102">
        <v>0</v>
      </c>
      <c r="F2984" s="102">
        <v>0</v>
      </c>
      <c r="G2984" s="102">
        <v>0</v>
      </c>
      <c r="H2984" s="102"/>
      <c r="I2984" s="612">
        <f t="shared" si="356"/>
        <v>0</v>
      </c>
      <c r="J2984" s="612">
        <f t="shared" si="357"/>
        <v>0</v>
      </c>
    </row>
    <row r="2985" spans="2:10">
      <c r="B2985" s="332"/>
      <c r="C2985" s="545">
        <v>56625005</v>
      </c>
      <c r="D2985" s="102" t="s">
        <v>6416</v>
      </c>
      <c r="E2985" s="102">
        <v>0</v>
      </c>
      <c r="F2985" s="102">
        <v>0</v>
      </c>
      <c r="G2985" s="102">
        <v>0</v>
      </c>
      <c r="H2985" s="102"/>
      <c r="I2985" s="612">
        <f t="shared" si="356"/>
        <v>0</v>
      </c>
      <c r="J2985" s="612">
        <f t="shared" si="357"/>
        <v>0</v>
      </c>
    </row>
    <row r="2986" spans="2:10">
      <c r="B2986" s="332"/>
      <c r="C2986" s="545" t="s">
        <v>6417</v>
      </c>
      <c r="D2986" s="102" t="s">
        <v>6717</v>
      </c>
      <c r="E2986" s="102">
        <v>0</v>
      </c>
      <c r="F2986" s="102"/>
      <c r="G2986" s="102">
        <v>73</v>
      </c>
      <c r="H2986" s="102">
        <v>60</v>
      </c>
      <c r="I2986" s="612">
        <f t="shared" si="356"/>
        <v>73</v>
      </c>
      <c r="J2986" s="612">
        <f t="shared" si="357"/>
        <v>60</v>
      </c>
    </row>
    <row r="2987" spans="2:10">
      <c r="B2987" s="332"/>
      <c r="C2987" s="545" t="s">
        <v>6418</v>
      </c>
      <c r="D2987" s="102" t="s">
        <v>6419</v>
      </c>
      <c r="E2987" s="102">
        <v>78</v>
      </c>
      <c r="F2987" s="102">
        <v>35</v>
      </c>
      <c r="G2987" s="102">
        <v>0</v>
      </c>
      <c r="H2987" s="102"/>
      <c r="I2987" s="612">
        <f t="shared" si="356"/>
        <v>78</v>
      </c>
      <c r="J2987" s="612">
        <f t="shared" si="357"/>
        <v>35</v>
      </c>
    </row>
    <row r="2988" spans="2:10">
      <c r="B2988" s="332"/>
      <c r="C2988" s="545" t="s">
        <v>6420</v>
      </c>
      <c r="D2988" s="102" t="s">
        <v>6421</v>
      </c>
      <c r="E2988" s="102">
        <v>78</v>
      </c>
      <c r="F2988" s="102">
        <v>35</v>
      </c>
      <c r="G2988" s="102">
        <v>0</v>
      </c>
      <c r="H2988" s="102"/>
      <c r="I2988" s="612">
        <f t="shared" si="356"/>
        <v>78</v>
      </c>
      <c r="J2988" s="612">
        <f t="shared" si="357"/>
        <v>35</v>
      </c>
    </row>
    <row r="2989" spans="2:10">
      <c r="B2989" s="332"/>
      <c r="C2989" s="545" t="s">
        <v>6422</v>
      </c>
      <c r="D2989" s="102" t="s">
        <v>6718</v>
      </c>
      <c r="E2989" s="102">
        <v>0</v>
      </c>
      <c r="F2989" s="102"/>
      <c r="G2989" s="102">
        <v>1</v>
      </c>
      <c r="H2989" s="102">
        <v>5</v>
      </c>
      <c r="I2989" s="612">
        <f t="shared" si="356"/>
        <v>1</v>
      </c>
      <c r="J2989" s="612">
        <f t="shared" si="357"/>
        <v>5</v>
      </c>
    </row>
    <row r="2990" spans="2:10">
      <c r="B2990" s="332"/>
      <c r="C2990" s="545" t="s">
        <v>6423</v>
      </c>
      <c r="D2990" s="102" t="s">
        <v>6424</v>
      </c>
      <c r="E2990" s="102">
        <v>1</v>
      </c>
      <c r="F2990" s="102">
        <v>2</v>
      </c>
      <c r="G2990" s="102">
        <v>0</v>
      </c>
      <c r="H2990" s="102"/>
      <c r="I2990" s="612">
        <f t="shared" si="356"/>
        <v>1</v>
      </c>
      <c r="J2990" s="612">
        <f t="shared" si="357"/>
        <v>2</v>
      </c>
    </row>
    <row r="2991" spans="2:10">
      <c r="B2991" s="332"/>
      <c r="C2991" s="545" t="s">
        <v>6425</v>
      </c>
      <c r="D2991" s="102" t="s">
        <v>6426</v>
      </c>
      <c r="E2991" s="102">
        <v>1</v>
      </c>
      <c r="F2991" s="102">
        <v>2</v>
      </c>
      <c r="G2991" s="102">
        <v>0</v>
      </c>
      <c r="H2991" s="102"/>
      <c r="I2991" s="612">
        <f t="shared" si="356"/>
        <v>1</v>
      </c>
      <c r="J2991" s="612">
        <f t="shared" si="357"/>
        <v>2</v>
      </c>
    </row>
    <row r="2992" spans="2:10">
      <c r="B2992" s="332"/>
      <c r="C2992" s="545" t="s">
        <v>6427</v>
      </c>
      <c r="D2992" s="102" t="s">
        <v>6719</v>
      </c>
      <c r="E2992" s="102">
        <v>0</v>
      </c>
      <c r="F2992" s="102"/>
      <c r="G2992" s="102">
        <v>174</v>
      </c>
      <c r="H2992" s="102">
        <v>400</v>
      </c>
      <c r="I2992" s="612">
        <f t="shared" si="356"/>
        <v>174</v>
      </c>
      <c r="J2992" s="612">
        <f t="shared" si="357"/>
        <v>400</v>
      </c>
    </row>
    <row r="2993" spans="2:10">
      <c r="B2993" s="332"/>
      <c r="C2993" s="545">
        <v>57350021</v>
      </c>
      <c r="D2993" s="102" t="s">
        <v>6428</v>
      </c>
      <c r="E2993" s="102">
        <v>668</v>
      </c>
      <c r="F2993" s="102">
        <v>980</v>
      </c>
      <c r="G2993" s="102">
        <v>0</v>
      </c>
      <c r="H2993" s="102"/>
      <c r="I2993" s="612">
        <f t="shared" si="356"/>
        <v>668</v>
      </c>
      <c r="J2993" s="612">
        <f t="shared" si="357"/>
        <v>980</v>
      </c>
    </row>
    <row r="2994" spans="2:10">
      <c r="B2994" s="332"/>
      <c r="C2994" s="545">
        <v>57350022</v>
      </c>
      <c r="D2994" s="102" t="s">
        <v>6429</v>
      </c>
      <c r="E2994" s="102">
        <v>668</v>
      </c>
      <c r="F2994" s="102">
        <v>980</v>
      </c>
      <c r="G2994" s="102">
        <v>0</v>
      </c>
      <c r="H2994" s="102"/>
      <c r="I2994" s="612">
        <f t="shared" si="356"/>
        <v>668</v>
      </c>
      <c r="J2994" s="612">
        <f t="shared" si="357"/>
        <v>980</v>
      </c>
    </row>
    <row r="2995" spans="2:10">
      <c r="B2995" s="332"/>
      <c r="C2995" s="545" t="s">
        <v>6430</v>
      </c>
      <c r="D2995" s="102" t="s">
        <v>6720</v>
      </c>
      <c r="E2995" s="102">
        <v>0</v>
      </c>
      <c r="F2995" s="102"/>
      <c r="G2995" s="102">
        <v>50</v>
      </c>
      <c r="H2995" s="102">
        <v>20</v>
      </c>
      <c r="I2995" s="612">
        <f t="shared" si="356"/>
        <v>50</v>
      </c>
      <c r="J2995" s="612">
        <f t="shared" si="357"/>
        <v>20</v>
      </c>
    </row>
    <row r="2996" spans="2:10">
      <c r="B2996" s="332"/>
      <c r="C2996" s="545">
        <v>57350031</v>
      </c>
      <c r="D2996" s="102" t="s">
        <v>6431</v>
      </c>
      <c r="E2996" s="102">
        <v>31</v>
      </c>
      <c r="F2996" s="102">
        <v>20</v>
      </c>
      <c r="G2996" s="102">
        <v>0</v>
      </c>
      <c r="H2996" s="102"/>
      <c r="I2996" s="612">
        <f t="shared" si="356"/>
        <v>31</v>
      </c>
      <c r="J2996" s="612">
        <f t="shared" si="357"/>
        <v>20</v>
      </c>
    </row>
    <row r="2997" spans="2:10">
      <c r="B2997" s="332"/>
      <c r="C2997" s="545">
        <v>57350032</v>
      </c>
      <c r="D2997" s="102" t="s">
        <v>6432</v>
      </c>
      <c r="E2997" s="102">
        <v>31</v>
      </c>
      <c r="F2997" s="102">
        <v>20</v>
      </c>
      <c r="G2997" s="102">
        <v>0</v>
      </c>
      <c r="H2997" s="102"/>
      <c r="I2997" s="612">
        <f t="shared" si="356"/>
        <v>31</v>
      </c>
      <c r="J2997" s="612">
        <f t="shared" si="357"/>
        <v>20</v>
      </c>
    </row>
    <row r="2998" spans="2:10">
      <c r="B2998" s="332"/>
      <c r="C2998" s="545">
        <v>57350041</v>
      </c>
      <c r="D2998" s="102" t="s">
        <v>6433</v>
      </c>
      <c r="E2998" s="102">
        <v>0</v>
      </c>
      <c r="F2998" s="102"/>
      <c r="G2998" s="102">
        <v>0</v>
      </c>
      <c r="H2998" s="102"/>
      <c r="I2998" s="612">
        <f t="shared" si="356"/>
        <v>0</v>
      </c>
      <c r="J2998" s="612">
        <f t="shared" si="357"/>
        <v>0</v>
      </c>
    </row>
    <row r="2999" spans="2:10">
      <c r="B2999" s="332"/>
      <c r="C2999" s="545">
        <v>57350042</v>
      </c>
      <c r="D2999" s="102" t="s">
        <v>6434</v>
      </c>
      <c r="E2999" s="102">
        <v>0</v>
      </c>
      <c r="F2999" s="102"/>
      <c r="G2999" s="102">
        <v>0</v>
      </c>
      <c r="H2999" s="102"/>
      <c r="I2999" s="612">
        <f t="shared" si="356"/>
        <v>0</v>
      </c>
      <c r="J2999" s="612">
        <f t="shared" si="357"/>
        <v>0</v>
      </c>
    </row>
    <row r="3000" spans="2:10">
      <c r="B3000" s="332"/>
      <c r="C3000" s="545" t="s">
        <v>6435</v>
      </c>
      <c r="D3000" s="102" t="s">
        <v>6721</v>
      </c>
      <c r="E3000" s="102">
        <v>0</v>
      </c>
      <c r="F3000" s="102"/>
      <c r="G3000" s="102">
        <v>0</v>
      </c>
      <c r="H3000" s="102">
        <v>5</v>
      </c>
      <c r="I3000" s="612">
        <f t="shared" si="356"/>
        <v>0</v>
      </c>
      <c r="J3000" s="612">
        <f t="shared" si="357"/>
        <v>5</v>
      </c>
    </row>
    <row r="3001" spans="2:10">
      <c r="B3001" s="332"/>
      <c r="C3001" s="545">
        <v>57350061</v>
      </c>
      <c r="D3001" s="102" t="s">
        <v>6436</v>
      </c>
      <c r="E3001" s="102">
        <v>0</v>
      </c>
      <c r="F3001" s="102">
        <v>0</v>
      </c>
      <c r="G3001" s="102">
        <v>0</v>
      </c>
      <c r="H3001" s="102"/>
      <c r="I3001" s="612">
        <f t="shared" si="356"/>
        <v>0</v>
      </c>
      <c r="J3001" s="612">
        <f t="shared" si="357"/>
        <v>0</v>
      </c>
    </row>
    <row r="3002" spans="2:10">
      <c r="B3002" s="332"/>
      <c r="C3002" s="545">
        <v>57350062</v>
      </c>
      <c r="D3002" s="102" t="s">
        <v>6437</v>
      </c>
      <c r="E3002" s="102">
        <v>0</v>
      </c>
      <c r="F3002" s="102">
        <v>0</v>
      </c>
      <c r="G3002" s="102">
        <v>0</v>
      </c>
      <c r="H3002" s="102"/>
      <c r="I3002" s="612">
        <f t="shared" si="356"/>
        <v>0</v>
      </c>
      <c r="J3002" s="612">
        <f t="shared" si="357"/>
        <v>0</v>
      </c>
    </row>
    <row r="3003" spans="2:10">
      <c r="B3003" s="332"/>
      <c r="C3003" s="545" t="s">
        <v>6438</v>
      </c>
      <c r="D3003" s="102" t="s">
        <v>6722</v>
      </c>
      <c r="E3003" s="102">
        <v>0</v>
      </c>
      <c r="F3003" s="102"/>
      <c r="G3003" s="102">
        <v>61</v>
      </c>
      <c r="H3003" s="102">
        <v>65</v>
      </c>
      <c r="I3003" s="612">
        <f t="shared" si="356"/>
        <v>61</v>
      </c>
      <c r="J3003" s="612">
        <f t="shared" si="357"/>
        <v>65</v>
      </c>
    </row>
    <row r="3004" spans="2:10">
      <c r="B3004" s="332"/>
      <c r="C3004" s="545">
        <v>57350071</v>
      </c>
      <c r="D3004" s="102" t="s">
        <v>6439</v>
      </c>
      <c r="E3004" s="102">
        <v>129</v>
      </c>
      <c r="F3004" s="102">
        <v>160</v>
      </c>
      <c r="G3004" s="102">
        <v>0</v>
      </c>
      <c r="H3004" s="102"/>
      <c r="I3004" s="612">
        <f t="shared" si="356"/>
        <v>129</v>
      </c>
      <c r="J3004" s="612">
        <f t="shared" si="357"/>
        <v>160</v>
      </c>
    </row>
    <row r="3005" spans="2:10">
      <c r="B3005" s="332"/>
      <c r="C3005" s="545">
        <v>57350072</v>
      </c>
      <c r="D3005" s="102" t="s">
        <v>6440</v>
      </c>
      <c r="E3005" s="102">
        <v>129</v>
      </c>
      <c r="F3005" s="102">
        <v>160</v>
      </c>
      <c r="G3005" s="102">
        <v>0</v>
      </c>
      <c r="H3005" s="102"/>
      <c r="I3005" s="612">
        <f t="shared" si="356"/>
        <v>129</v>
      </c>
      <c r="J3005" s="612">
        <f t="shared" si="357"/>
        <v>160</v>
      </c>
    </row>
    <row r="3006" spans="2:10">
      <c r="B3006" s="332"/>
      <c r="C3006" s="545" t="s">
        <v>6430</v>
      </c>
      <c r="D3006" s="102" t="s">
        <v>6720</v>
      </c>
      <c r="E3006" s="102">
        <v>0</v>
      </c>
      <c r="F3006" s="102"/>
      <c r="G3006" s="102">
        <v>50</v>
      </c>
      <c r="H3006" s="102">
        <v>20</v>
      </c>
      <c r="I3006" s="612">
        <f t="shared" si="356"/>
        <v>50</v>
      </c>
      <c r="J3006" s="612">
        <f t="shared" si="357"/>
        <v>20</v>
      </c>
    </row>
    <row r="3007" spans="2:10">
      <c r="B3007" s="332"/>
      <c r="C3007" s="545" t="s">
        <v>6441</v>
      </c>
      <c r="D3007" s="102" t="s">
        <v>6723</v>
      </c>
      <c r="E3007" s="102">
        <v>0</v>
      </c>
      <c r="F3007" s="102"/>
      <c r="G3007" s="102">
        <v>3</v>
      </c>
      <c r="H3007" s="102">
        <v>3</v>
      </c>
      <c r="I3007" s="612">
        <f t="shared" si="356"/>
        <v>3</v>
      </c>
      <c r="J3007" s="612">
        <f t="shared" si="357"/>
        <v>3</v>
      </c>
    </row>
    <row r="3008" spans="2:10">
      <c r="B3008" s="332"/>
      <c r="C3008" s="545" t="s">
        <v>6442</v>
      </c>
      <c r="D3008" s="102" t="s">
        <v>6724</v>
      </c>
      <c r="E3008" s="102">
        <v>0</v>
      </c>
      <c r="F3008" s="102"/>
      <c r="G3008" s="102">
        <v>83</v>
      </c>
      <c r="H3008" s="102">
        <v>65</v>
      </c>
      <c r="I3008" s="612">
        <f t="shared" ref="I3008:I3011" si="358">SUM(E3008,G3008)</f>
        <v>83</v>
      </c>
      <c r="J3008" s="612">
        <f t="shared" ref="J3008:J3011" si="359">SUM(F3008,H3008)</f>
        <v>65</v>
      </c>
    </row>
    <row r="3009" spans="2:10">
      <c r="B3009" s="332"/>
      <c r="C3009" s="545" t="s">
        <v>6443</v>
      </c>
      <c r="D3009" s="102" t="s">
        <v>6725</v>
      </c>
      <c r="E3009" s="102">
        <v>0</v>
      </c>
      <c r="F3009" s="102"/>
      <c r="G3009" s="102">
        <v>56</v>
      </c>
      <c r="H3009" s="102">
        <v>50</v>
      </c>
      <c r="I3009" s="612">
        <f t="shared" si="358"/>
        <v>56</v>
      </c>
      <c r="J3009" s="612">
        <f t="shared" si="359"/>
        <v>50</v>
      </c>
    </row>
    <row r="3010" spans="2:10">
      <c r="B3010" s="332"/>
      <c r="C3010" s="545" t="s">
        <v>6444</v>
      </c>
      <c r="D3010" s="102" t="s">
        <v>6726</v>
      </c>
      <c r="E3010" s="102">
        <v>0</v>
      </c>
      <c r="F3010" s="102"/>
      <c r="G3010" s="102">
        <v>492</v>
      </c>
      <c r="H3010" s="102">
        <v>380</v>
      </c>
      <c r="I3010" s="612">
        <f t="shared" si="358"/>
        <v>492</v>
      </c>
      <c r="J3010" s="612">
        <f t="shared" si="359"/>
        <v>380</v>
      </c>
    </row>
    <row r="3011" spans="2:10">
      <c r="B3011" s="332"/>
      <c r="C3011" s="545" t="s">
        <v>6445</v>
      </c>
      <c r="D3011" s="102" t="s">
        <v>6727</v>
      </c>
      <c r="E3011" s="102">
        <v>0</v>
      </c>
      <c r="F3011" s="102"/>
      <c r="G3011" s="102">
        <v>10</v>
      </c>
      <c r="H3011" s="102">
        <v>5</v>
      </c>
      <c r="I3011" s="612">
        <f t="shared" si="358"/>
        <v>10</v>
      </c>
      <c r="J3011" s="612">
        <f t="shared" si="359"/>
        <v>5</v>
      </c>
    </row>
    <row r="3012" spans="2:10">
      <c r="C3012" s="523"/>
      <c r="D3012" s="354"/>
      <c r="E3012" s="354"/>
      <c r="F3012" s="354"/>
      <c r="G3012" s="354"/>
      <c r="H3012" s="354"/>
      <c r="I3012" s="616"/>
      <c r="J3012" s="616"/>
    </row>
    <row r="3013" spans="2:10">
      <c r="C3013" s="523"/>
      <c r="D3013" s="354"/>
      <c r="E3013" s="354"/>
      <c r="F3013" s="354"/>
      <c r="G3013" s="354"/>
      <c r="H3013" s="354"/>
      <c r="I3013" s="616"/>
      <c r="J3013" s="616"/>
    </row>
    <row r="3014" spans="2:10" s="86" customFormat="1" ht="12.75" customHeight="1">
      <c r="B3014" s="370"/>
      <c r="C3014" s="370"/>
      <c r="D3014" s="370"/>
      <c r="E3014" s="622" t="s">
        <v>6647</v>
      </c>
      <c r="F3014" s="622"/>
      <c r="G3014" s="622"/>
      <c r="H3014" s="622"/>
      <c r="I3014" s="622"/>
      <c r="J3014" s="620"/>
    </row>
    <row r="3015" spans="2:10" s="86" customFormat="1">
      <c r="B3015" s="370" t="s">
        <v>217</v>
      </c>
      <c r="C3015" s="370"/>
      <c r="D3015" s="370"/>
      <c r="E3015" s="620">
        <v>1480</v>
      </c>
      <c r="F3015" s="620">
        <v>2100</v>
      </c>
      <c r="G3015" s="620">
        <v>724</v>
      </c>
      <c r="H3015" s="620">
        <v>800</v>
      </c>
      <c r="I3015" s="620">
        <f t="shared" ref="I3015:I3016" si="360">SUM(E3015,G3015)</f>
        <v>2204</v>
      </c>
      <c r="J3015" s="620">
        <f t="shared" ref="J3015:J3016" si="361">SUM(F3015,H3015)</f>
        <v>2900</v>
      </c>
    </row>
    <row r="3016" spans="2:10" s="86" customFormat="1">
      <c r="B3016" s="370" t="s">
        <v>218</v>
      </c>
      <c r="C3016" s="370"/>
      <c r="D3016" s="370"/>
      <c r="E3016" s="620">
        <v>1656</v>
      </c>
      <c r="F3016" s="620">
        <v>2199</v>
      </c>
      <c r="G3016" s="620">
        <v>821</v>
      </c>
      <c r="H3016" s="620">
        <v>899</v>
      </c>
      <c r="I3016" s="620">
        <f t="shared" si="360"/>
        <v>2477</v>
      </c>
      <c r="J3016" s="620">
        <f t="shared" si="361"/>
        <v>3098</v>
      </c>
    </row>
    <row r="3017" spans="2:10">
      <c r="C3017" s="335"/>
      <c r="D3017" s="101"/>
      <c r="E3017" s="102"/>
      <c r="F3017" s="102"/>
      <c r="G3017" s="102"/>
      <c r="H3017" s="102"/>
      <c r="I3017" s="612">
        <f t="shared" ref="I3017:I3020" si="362">SUM(E3017,G3017)</f>
        <v>0</v>
      </c>
      <c r="J3017" s="612">
        <f t="shared" ref="J3017:J3020" si="363">SUM(F3017,H3017)</f>
        <v>0</v>
      </c>
    </row>
    <row r="3018" spans="2:10">
      <c r="C3018" s="103"/>
      <c r="D3018" s="101"/>
      <c r="E3018" s="102">
        <f>E3019+E3051</f>
        <v>1656</v>
      </c>
      <c r="F3018" s="102">
        <f>F3019+F3051</f>
        <v>2199</v>
      </c>
      <c r="G3018" s="102">
        <f>G3019+G3051</f>
        <v>821</v>
      </c>
      <c r="H3018" s="102">
        <f>H3019+H3051</f>
        <v>901</v>
      </c>
      <c r="I3018" s="612">
        <f t="shared" si="362"/>
        <v>2477</v>
      </c>
      <c r="J3018" s="612">
        <f t="shared" si="363"/>
        <v>3100</v>
      </c>
    </row>
    <row r="3019" spans="2:10">
      <c r="C3019" s="590"/>
      <c r="D3019" s="591" t="s">
        <v>6446</v>
      </c>
      <c r="E3019" s="591">
        <f>E3020+E3037</f>
        <v>76</v>
      </c>
      <c r="F3019" s="591">
        <f>F3020+F3037</f>
        <v>153</v>
      </c>
      <c r="G3019" s="591">
        <f>G3020+G3037</f>
        <v>78</v>
      </c>
      <c r="H3019" s="591">
        <f>H3020+H3037</f>
        <v>57</v>
      </c>
      <c r="I3019" s="623">
        <f t="shared" si="362"/>
        <v>154</v>
      </c>
      <c r="J3019" s="623">
        <f t="shared" si="363"/>
        <v>210</v>
      </c>
    </row>
    <row r="3020" spans="2:10">
      <c r="B3020" s="590" t="s">
        <v>6447</v>
      </c>
      <c r="D3020" s="589"/>
      <c r="E3020" s="591">
        <v>75</v>
      </c>
      <c r="F3020" s="591">
        <f>F3021+F3023+F3025</f>
        <v>144</v>
      </c>
      <c r="G3020" s="591">
        <f>G3021+G3023+G3027+G3029+G3031+G3033</f>
        <v>37</v>
      </c>
      <c r="H3020" s="591">
        <f>H3021+H3023+H3025+H3027+H3029+H3031+H3033</f>
        <v>40</v>
      </c>
      <c r="I3020" s="623">
        <f t="shared" si="362"/>
        <v>112</v>
      </c>
      <c r="J3020" s="623">
        <f t="shared" si="363"/>
        <v>184</v>
      </c>
    </row>
    <row r="3021" spans="2:10">
      <c r="B3021" s="332"/>
      <c r="C3021" s="336">
        <v>909020001</v>
      </c>
      <c r="D3021" s="102" t="s">
        <v>6448</v>
      </c>
      <c r="E3021" s="102">
        <v>75</v>
      </c>
      <c r="F3021" s="102">
        <v>113</v>
      </c>
      <c r="G3021" s="102">
        <v>37</v>
      </c>
      <c r="H3021" s="102">
        <v>23</v>
      </c>
      <c r="I3021" s="612">
        <f t="shared" ref="I3021:I3049" si="364">SUM(E3021,G3021)</f>
        <v>112</v>
      </c>
      <c r="J3021" s="612">
        <f t="shared" ref="J3021:J3049" si="365">SUM(F3021,H3021)</f>
        <v>136</v>
      </c>
    </row>
    <row r="3022" spans="2:10" s="833" customFormat="1">
      <c r="B3022" s="989"/>
      <c r="C3022" s="834">
        <v>909020002</v>
      </c>
      <c r="D3022" s="831" t="s">
        <v>6449</v>
      </c>
      <c r="E3022" s="831">
        <v>75</v>
      </c>
      <c r="F3022" s="831">
        <v>113</v>
      </c>
      <c r="G3022" s="831">
        <v>37</v>
      </c>
      <c r="H3022" s="831">
        <v>23</v>
      </c>
      <c r="I3022" s="832">
        <f t="shared" si="364"/>
        <v>112</v>
      </c>
      <c r="J3022" s="832">
        <f t="shared" si="365"/>
        <v>136</v>
      </c>
    </row>
    <row r="3023" spans="2:10">
      <c r="B3023" s="332"/>
      <c r="C3023" s="336">
        <v>909020005</v>
      </c>
      <c r="D3023" s="102" t="s">
        <v>6450</v>
      </c>
      <c r="E3023" s="102">
        <v>0</v>
      </c>
      <c r="F3023" s="102">
        <v>1</v>
      </c>
      <c r="G3023" s="102">
        <v>0</v>
      </c>
      <c r="H3023" s="102">
        <v>2</v>
      </c>
      <c r="I3023" s="612">
        <f t="shared" si="364"/>
        <v>0</v>
      </c>
      <c r="J3023" s="612">
        <f t="shared" si="365"/>
        <v>3</v>
      </c>
    </row>
    <row r="3024" spans="2:10">
      <c r="B3024" s="332"/>
      <c r="C3024" s="336">
        <v>909020006</v>
      </c>
      <c r="D3024" s="102" t="s">
        <v>6451</v>
      </c>
      <c r="E3024" s="102">
        <v>0</v>
      </c>
      <c r="F3024" s="102">
        <v>1</v>
      </c>
      <c r="G3024" s="102">
        <v>0</v>
      </c>
      <c r="H3024" s="102">
        <v>2</v>
      </c>
      <c r="I3024" s="612">
        <f t="shared" si="364"/>
        <v>0</v>
      </c>
      <c r="J3024" s="612">
        <f t="shared" si="365"/>
        <v>3</v>
      </c>
    </row>
    <row r="3025" spans="2:10">
      <c r="B3025" s="332"/>
      <c r="C3025" s="336">
        <v>909020009</v>
      </c>
      <c r="D3025" s="102" t="s">
        <v>6452</v>
      </c>
      <c r="E3025" s="102">
        <v>0</v>
      </c>
      <c r="F3025" s="102">
        <v>30</v>
      </c>
      <c r="G3025" s="102">
        <v>0</v>
      </c>
      <c r="H3025" s="102">
        <v>8</v>
      </c>
      <c r="I3025" s="612">
        <f t="shared" si="364"/>
        <v>0</v>
      </c>
      <c r="J3025" s="612">
        <f t="shared" si="365"/>
        <v>38</v>
      </c>
    </row>
    <row r="3026" spans="2:10">
      <c r="B3026" s="332"/>
      <c r="C3026" s="334">
        <v>909020010</v>
      </c>
      <c r="D3026" s="102" t="s">
        <v>6453</v>
      </c>
      <c r="E3026" s="102">
        <v>0</v>
      </c>
      <c r="F3026" s="102">
        <v>30</v>
      </c>
      <c r="G3026" s="102">
        <v>0</v>
      </c>
      <c r="H3026" s="102">
        <v>8</v>
      </c>
      <c r="I3026" s="612">
        <f t="shared" si="364"/>
        <v>0</v>
      </c>
      <c r="J3026" s="612">
        <f t="shared" si="365"/>
        <v>38</v>
      </c>
    </row>
    <row r="3027" spans="2:10">
      <c r="B3027" s="332"/>
      <c r="C3027" s="334">
        <v>909020205</v>
      </c>
      <c r="D3027" s="102" t="s">
        <v>6454</v>
      </c>
      <c r="E3027" s="102">
        <v>0</v>
      </c>
      <c r="F3027" s="102">
        <v>0</v>
      </c>
      <c r="G3027" s="102">
        <v>0</v>
      </c>
      <c r="H3027" s="102">
        <v>1</v>
      </c>
      <c r="I3027" s="612">
        <f t="shared" si="364"/>
        <v>0</v>
      </c>
      <c r="J3027" s="612">
        <f t="shared" si="365"/>
        <v>1</v>
      </c>
    </row>
    <row r="3028" spans="2:10">
      <c r="B3028" s="332"/>
      <c r="C3028" s="334">
        <v>909020206</v>
      </c>
      <c r="D3028" s="102" t="s">
        <v>6455</v>
      </c>
      <c r="E3028" s="102">
        <v>0</v>
      </c>
      <c r="F3028" s="102">
        <v>0</v>
      </c>
      <c r="G3028" s="102">
        <v>0</v>
      </c>
      <c r="H3028" s="102">
        <v>1</v>
      </c>
      <c r="I3028" s="612">
        <f t="shared" si="364"/>
        <v>0</v>
      </c>
      <c r="J3028" s="612">
        <f t="shared" si="365"/>
        <v>1</v>
      </c>
    </row>
    <row r="3029" spans="2:10">
      <c r="B3029" s="332"/>
      <c r="C3029" s="334">
        <v>909020401</v>
      </c>
      <c r="D3029" s="102" t="s">
        <v>6456</v>
      </c>
      <c r="E3029" s="102">
        <v>0</v>
      </c>
      <c r="F3029" s="102">
        <v>0</v>
      </c>
      <c r="G3029" s="102">
        <v>0</v>
      </c>
      <c r="H3029" s="102">
        <v>2</v>
      </c>
      <c r="I3029" s="612">
        <f t="shared" si="364"/>
        <v>0</v>
      </c>
      <c r="J3029" s="612">
        <f t="shared" si="365"/>
        <v>2</v>
      </c>
    </row>
    <row r="3030" spans="2:10">
      <c r="B3030" s="332"/>
      <c r="C3030" s="334">
        <v>909020402</v>
      </c>
      <c r="D3030" s="102" t="s">
        <v>6457</v>
      </c>
      <c r="E3030" s="102">
        <v>0</v>
      </c>
      <c r="F3030" s="102">
        <v>0</v>
      </c>
      <c r="G3030" s="102">
        <v>0</v>
      </c>
      <c r="H3030" s="102">
        <v>2</v>
      </c>
      <c r="I3030" s="612">
        <f t="shared" si="364"/>
        <v>0</v>
      </c>
      <c r="J3030" s="612">
        <f t="shared" si="365"/>
        <v>2</v>
      </c>
    </row>
    <row r="3031" spans="2:10">
      <c r="B3031" s="332"/>
      <c r="C3031" s="334">
        <v>909020405</v>
      </c>
      <c r="D3031" s="102" t="s">
        <v>6458</v>
      </c>
      <c r="E3031" s="102">
        <v>0</v>
      </c>
      <c r="F3031" s="102">
        <v>0</v>
      </c>
      <c r="G3031" s="102">
        <v>0</v>
      </c>
      <c r="H3031" s="102">
        <v>2</v>
      </c>
      <c r="I3031" s="612">
        <f t="shared" si="364"/>
        <v>0</v>
      </c>
      <c r="J3031" s="612">
        <f t="shared" si="365"/>
        <v>2</v>
      </c>
    </row>
    <row r="3032" spans="2:10">
      <c r="B3032" s="332"/>
      <c r="C3032" s="334">
        <v>909020406</v>
      </c>
      <c r="D3032" s="102" t="s">
        <v>6459</v>
      </c>
      <c r="E3032" s="102">
        <v>0</v>
      </c>
      <c r="F3032" s="102">
        <v>0</v>
      </c>
      <c r="G3032" s="102">
        <v>0</v>
      </c>
      <c r="H3032" s="102">
        <v>2</v>
      </c>
      <c r="I3032" s="612">
        <f t="shared" si="364"/>
        <v>0</v>
      </c>
      <c r="J3032" s="612">
        <f t="shared" si="365"/>
        <v>2</v>
      </c>
    </row>
    <row r="3033" spans="2:10">
      <c r="B3033" s="332"/>
      <c r="C3033" s="334">
        <v>909020505</v>
      </c>
      <c r="D3033" s="102" t="s">
        <v>6460</v>
      </c>
      <c r="E3033" s="102">
        <v>0</v>
      </c>
      <c r="F3033" s="102">
        <v>0</v>
      </c>
      <c r="G3033" s="102">
        <v>0</v>
      </c>
      <c r="H3033" s="102">
        <v>2</v>
      </c>
      <c r="I3033" s="612">
        <f t="shared" si="364"/>
        <v>0</v>
      </c>
      <c r="J3033" s="612">
        <f t="shared" si="365"/>
        <v>2</v>
      </c>
    </row>
    <row r="3034" spans="2:10">
      <c r="B3034" s="332"/>
      <c r="C3034" s="334">
        <v>909020506</v>
      </c>
      <c r="D3034" s="102" t="s">
        <v>6461</v>
      </c>
      <c r="E3034" s="102">
        <v>0</v>
      </c>
      <c r="F3034" s="102">
        <v>0</v>
      </c>
      <c r="G3034" s="102">
        <v>0</v>
      </c>
      <c r="H3034" s="102">
        <v>2</v>
      </c>
      <c r="I3034" s="612">
        <f t="shared" si="364"/>
        <v>0</v>
      </c>
      <c r="J3034" s="612">
        <f t="shared" si="365"/>
        <v>2</v>
      </c>
    </row>
    <row r="3035" spans="2:10">
      <c r="C3035" s="336"/>
      <c r="D3035" s="102"/>
      <c r="E3035" s="102"/>
      <c r="F3035" s="102"/>
      <c r="G3035" s="102"/>
      <c r="H3035" s="102"/>
      <c r="I3035" s="612"/>
      <c r="J3035" s="612"/>
    </row>
    <row r="3036" spans="2:10">
      <c r="C3036" s="592"/>
      <c r="D3036" s="591"/>
      <c r="E3036" s="591"/>
      <c r="F3036" s="591"/>
      <c r="G3036" s="591"/>
      <c r="H3036" s="591"/>
      <c r="I3036" s="623"/>
      <c r="J3036" s="623"/>
    </row>
    <row r="3037" spans="2:10">
      <c r="C3037" s="592"/>
      <c r="D3037" s="591" t="s">
        <v>6462</v>
      </c>
      <c r="E3037" s="591">
        <f>E3038+E3040+E3042+E3044+E3046+E3048</f>
        <v>1</v>
      </c>
      <c r="F3037" s="591">
        <f>F3038+F3042</f>
        <v>9</v>
      </c>
      <c r="G3037" s="591">
        <f>G3038+G3040+G3042+G3044+G3046+G3048</f>
        <v>41</v>
      </c>
      <c r="H3037" s="591">
        <f>H3038+H3040+H3042+H3044+H3046+H3048</f>
        <v>17</v>
      </c>
      <c r="I3037" s="623">
        <f t="shared" si="364"/>
        <v>42</v>
      </c>
      <c r="J3037" s="623">
        <f t="shared" si="365"/>
        <v>26</v>
      </c>
    </row>
    <row r="3038" spans="2:10">
      <c r="B3038" s="332"/>
      <c r="C3038" s="336">
        <v>909020003</v>
      </c>
      <c r="D3038" s="102" t="s">
        <v>6463</v>
      </c>
      <c r="E3038" s="102">
        <v>0</v>
      </c>
      <c r="F3038" s="102">
        <v>8</v>
      </c>
      <c r="G3038" s="102">
        <v>0</v>
      </c>
      <c r="H3038" s="102">
        <v>8</v>
      </c>
      <c r="I3038" s="612">
        <f t="shared" si="364"/>
        <v>0</v>
      </c>
      <c r="J3038" s="612">
        <f t="shared" si="365"/>
        <v>16</v>
      </c>
    </row>
    <row r="3039" spans="2:10">
      <c r="B3039" s="332"/>
      <c r="C3039" s="336">
        <v>909020004</v>
      </c>
      <c r="D3039" s="102" t="s">
        <v>6464</v>
      </c>
      <c r="E3039" s="102">
        <v>0</v>
      </c>
      <c r="F3039" s="102">
        <v>8</v>
      </c>
      <c r="G3039" s="102">
        <v>0</v>
      </c>
      <c r="H3039" s="102">
        <v>8</v>
      </c>
      <c r="I3039" s="612">
        <f t="shared" si="364"/>
        <v>0</v>
      </c>
      <c r="J3039" s="612">
        <f t="shared" si="365"/>
        <v>16</v>
      </c>
    </row>
    <row r="3040" spans="2:10">
      <c r="B3040" s="332"/>
      <c r="C3040" s="336">
        <v>909020007</v>
      </c>
      <c r="D3040" s="102" t="s">
        <v>6465</v>
      </c>
      <c r="E3040" s="102">
        <v>1</v>
      </c>
      <c r="F3040" s="102">
        <v>0</v>
      </c>
      <c r="G3040" s="102">
        <v>41</v>
      </c>
      <c r="H3040" s="102">
        <v>1</v>
      </c>
      <c r="I3040" s="612">
        <f t="shared" si="364"/>
        <v>42</v>
      </c>
      <c r="J3040" s="612">
        <f t="shared" si="365"/>
        <v>1</v>
      </c>
    </row>
    <row r="3041" spans="2:10">
      <c r="B3041" s="332"/>
      <c r="C3041" s="336">
        <v>909020008</v>
      </c>
      <c r="D3041" s="102" t="s">
        <v>6466</v>
      </c>
      <c r="E3041" s="102">
        <v>1</v>
      </c>
      <c r="F3041" s="102">
        <v>0</v>
      </c>
      <c r="G3041" s="102">
        <v>41</v>
      </c>
      <c r="H3041" s="102">
        <v>1</v>
      </c>
      <c r="I3041" s="612">
        <f t="shared" si="364"/>
        <v>42</v>
      </c>
      <c r="J3041" s="612">
        <f t="shared" si="365"/>
        <v>1</v>
      </c>
    </row>
    <row r="3042" spans="2:10">
      <c r="B3042" s="332"/>
      <c r="C3042" s="336">
        <v>909020011</v>
      </c>
      <c r="D3042" s="102" t="s">
        <v>6467</v>
      </c>
      <c r="E3042" s="102">
        <v>0</v>
      </c>
      <c r="F3042" s="102">
        <v>1</v>
      </c>
      <c r="G3042" s="102">
        <v>0</v>
      </c>
      <c r="H3042" s="102">
        <v>2</v>
      </c>
      <c r="I3042" s="612">
        <f t="shared" si="364"/>
        <v>0</v>
      </c>
      <c r="J3042" s="612">
        <f t="shared" si="365"/>
        <v>3</v>
      </c>
    </row>
    <row r="3043" spans="2:10">
      <c r="B3043" s="332"/>
      <c r="C3043" s="336">
        <v>909020012</v>
      </c>
      <c r="D3043" s="102" t="s">
        <v>6468</v>
      </c>
      <c r="E3043" s="102">
        <v>0</v>
      </c>
      <c r="F3043" s="102">
        <v>1</v>
      </c>
      <c r="G3043" s="102">
        <v>0</v>
      </c>
      <c r="H3043" s="102">
        <v>2</v>
      </c>
      <c r="I3043" s="612">
        <f t="shared" si="364"/>
        <v>0</v>
      </c>
      <c r="J3043" s="612">
        <f t="shared" si="365"/>
        <v>3</v>
      </c>
    </row>
    <row r="3044" spans="2:10">
      <c r="B3044" s="332"/>
      <c r="C3044" s="334">
        <v>909020403</v>
      </c>
      <c r="D3044" s="102" t="s">
        <v>6469</v>
      </c>
      <c r="E3044" s="102">
        <v>0</v>
      </c>
      <c r="F3044" s="102">
        <v>0</v>
      </c>
      <c r="G3044" s="102">
        <v>0</v>
      </c>
      <c r="H3044" s="102">
        <v>2</v>
      </c>
      <c r="I3044" s="612">
        <f t="shared" si="364"/>
        <v>0</v>
      </c>
      <c r="J3044" s="612">
        <f t="shared" si="365"/>
        <v>2</v>
      </c>
    </row>
    <row r="3045" spans="2:10">
      <c r="B3045" s="332"/>
      <c r="C3045" s="334">
        <v>909020404</v>
      </c>
      <c r="D3045" s="102" t="s">
        <v>6470</v>
      </c>
      <c r="E3045" s="102">
        <v>0</v>
      </c>
      <c r="F3045" s="102">
        <v>0</v>
      </c>
      <c r="G3045" s="102">
        <v>0</v>
      </c>
      <c r="H3045" s="102">
        <v>2</v>
      </c>
      <c r="I3045" s="612">
        <f t="shared" si="364"/>
        <v>0</v>
      </c>
      <c r="J3045" s="612">
        <f t="shared" si="365"/>
        <v>2</v>
      </c>
    </row>
    <row r="3046" spans="2:10">
      <c r="B3046" s="332"/>
      <c r="C3046" s="334">
        <v>909020407</v>
      </c>
      <c r="D3046" s="102" t="s">
        <v>6471</v>
      </c>
      <c r="E3046" s="102">
        <v>0</v>
      </c>
      <c r="F3046" s="102">
        <v>0</v>
      </c>
      <c r="G3046" s="102">
        <v>0</v>
      </c>
      <c r="H3046" s="102">
        <v>2</v>
      </c>
      <c r="I3046" s="612">
        <f t="shared" si="364"/>
        <v>0</v>
      </c>
      <c r="J3046" s="612">
        <f t="shared" si="365"/>
        <v>2</v>
      </c>
    </row>
    <row r="3047" spans="2:10">
      <c r="B3047" s="332"/>
      <c r="C3047" s="334">
        <v>909020408</v>
      </c>
      <c r="D3047" s="102" t="s">
        <v>6472</v>
      </c>
      <c r="E3047" s="102">
        <v>0</v>
      </c>
      <c r="F3047" s="102">
        <v>0</v>
      </c>
      <c r="G3047" s="102">
        <v>0</v>
      </c>
      <c r="H3047" s="102">
        <v>2</v>
      </c>
      <c r="I3047" s="612">
        <f t="shared" si="364"/>
        <v>0</v>
      </c>
      <c r="J3047" s="612">
        <f t="shared" si="365"/>
        <v>2</v>
      </c>
    </row>
    <row r="3048" spans="2:10">
      <c r="B3048" s="332"/>
      <c r="C3048" s="334">
        <v>909020507</v>
      </c>
      <c r="D3048" s="102" t="s">
        <v>6473</v>
      </c>
      <c r="E3048" s="102">
        <v>0</v>
      </c>
      <c r="F3048" s="102">
        <v>0</v>
      </c>
      <c r="G3048" s="102">
        <v>0</v>
      </c>
      <c r="H3048" s="102">
        <v>2</v>
      </c>
      <c r="I3048" s="612">
        <f t="shared" si="364"/>
        <v>0</v>
      </c>
      <c r="J3048" s="612">
        <f t="shared" si="365"/>
        <v>2</v>
      </c>
    </row>
    <row r="3049" spans="2:10">
      <c r="B3049" s="332"/>
      <c r="C3049" s="334">
        <v>909020508</v>
      </c>
      <c r="D3049" s="102" t="s">
        <v>6474</v>
      </c>
      <c r="E3049" s="102">
        <v>0</v>
      </c>
      <c r="F3049" s="102">
        <v>0</v>
      </c>
      <c r="G3049" s="102">
        <v>0</v>
      </c>
      <c r="H3049" s="102">
        <v>2</v>
      </c>
      <c r="I3049" s="612">
        <f t="shared" si="364"/>
        <v>0</v>
      </c>
      <c r="J3049" s="612">
        <f t="shared" si="365"/>
        <v>2</v>
      </c>
    </row>
    <row r="3050" spans="2:10">
      <c r="C3050" s="336"/>
      <c r="D3050" s="102"/>
      <c r="E3050" s="102"/>
      <c r="F3050" s="102"/>
      <c r="G3050" s="102"/>
      <c r="H3050" s="102"/>
      <c r="I3050" s="612"/>
      <c r="J3050" s="612"/>
    </row>
    <row r="3051" spans="2:10">
      <c r="C3051" s="336"/>
      <c r="D3051" s="102" t="s">
        <v>6475</v>
      </c>
      <c r="E3051" s="591">
        <v>1580</v>
      </c>
      <c r="F3051" s="591">
        <f>F3052+F3102</f>
        <v>2046</v>
      </c>
      <c r="G3051" s="591">
        <v>743</v>
      </c>
      <c r="H3051" s="591">
        <f>H3052+H3102</f>
        <v>844</v>
      </c>
      <c r="I3051" s="623">
        <f t="shared" ref="I3051:I3088" si="366">SUM(E3051,G3051)</f>
        <v>2323</v>
      </c>
      <c r="J3051" s="623">
        <f t="shared" ref="J3051:J3088" si="367">SUM(F3051,H3051)</f>
        <v>2890</v>
      </c>
    </row>
    <row r="3052" spans="2:10">
      <c r="B3052" s="336" t="s">
        <v>6476</v>
      </c>
      <c r="D3052" s="102"/>
      <c r="E3052" s="591">
        <f>E3053+E3055+E3057+E3059+E3061+E3063+E3065+E3067+E3069+E3071+E3073+E3075+E3077+E3079+E3081+E3083+E3085+E3087+E3089+E3091+E3093+E3095+E3097+E3099+E341</f>
        <v>1012</v>
      </c>
      <c r="F3052" s="591">
        <f>F3053+F3055+F3057+F3059+F3061+F3063+F3065+F3067+F3069+F3071+F3073+F3075+F3077+F3079+F3081+F3083+F3085+F3087+F3089+F3091+F3093+F3095+F3097+F3099+F341</f>
        <v>1158</v>
      </c>
      <c r="G3052" s="591">
        <f>G3053+G3063+G3065+G3067+G3073+G3075+G3089+G3097</f>
        <v>359</v>
      </c>
      <c r="H3052" s="591">
        <f>H3053+H3055+H3057+H3059+H3061+H3063+H3065+H3067+H3069+H3071+H3073+H3075+H3077+H3079+H3081+H3083+H3085+H3087+H3089+H3091+H3093+H3095+H3097+H3099+H341</f>
        <v>376</v>
      </c>
      <c r="I3052" s="623">
        <f t="shared" si="366"/>
        <v>1371</v>
      </c>
      <c r="J3052" s="623">
        <f t="shared" si="367"/>
        <v>1534</v>
      </c>
    </row>
    <row r="3053" spans="2:10">
      <c r="B3053" s="332"/>
      <c r="C3053" s="334">
        <v>4000001</v>
      </c>
      <c r="D3053" s="102" t="s">
        <v>6477</v>
      </c>
      <c r="E3053" s="102">
        <v>109</v>
      </c>
      <c r="F3053" s="102">
        <v>38</v>
      </c>
      <c r="G3053" s="102">
        <v>52</v>
      </c>
      <c r="H3053" s="102">
        <v>38</v>
      </c>
      <c r="I3053" s="612">
        <f t="shared" si="366"/>
        <v>161</v>
      </c>
      <c r="J3053" s="612">
        <f t="shared" si="367"/>
        <v>76</v>
      </c>
    </row>
    <row r="3054" spans="2:10">
      <c r="B3054" s="332"/>
      <c r="C3054" s="334">
        <v>4000010</v>
      </c>
      <c r="D3054" s="102" t="s">
        <v>6478</v>
      </c>
      <c r="E3054" s="102">
        <v>109</v>
      </c>
      <c r="F3054" s="102">
        <v>38</v>
      </c>
      <c r="G3054" s="102">
        <v>52</v>
      </c>
      <c r="H3054" s="102">
        <v>38</v>
      </c>
      <c r="I3054" s="612">
        <f t="shared" si="366"/>
        <v>161</v>
      </c>
      <c r="J3054" s="612">
        <f t="shared" si="367"/>
        <v>76</v>
      </c>
    </row>
    <row r="3055" spans="2:10">
      <c r="B3055" s="332"/>
      <c r="C3055" s="334">
        <v>4000100</v>
      </c>
      <c r="D3055" s="102" t="s">
        <v>6479</v>
      </c>
      <c r="E3055" s="102">
        <v>0</v>
      </c>
      <c r="F3055" s="102">
        <v>2</v>
      </c>
      <c r="G3055" s="102">
        <v>0</v>
      </c>
      <c r="H3055" s="102">
        <v>2</v>
      </c>
      <c r="I3055" s="612">
        <f t="shared" si="366"/>
        <v>0</v>
      </c>
      <c r="J3055" s="612">
        <f t="shared" si="367"/>
        <v>4</v>
      </c>
    </row>
    <row r="3056" spans="2:10">
      <c r="B3056" s="332"/>
      <c r="C3056" s="334">
        <v>4000110</v>
      </c>
      <c r="D3056" s="102" t="s">
        <v>6480</v>
      </c>
      <c r="E3056" s="102">
        <v>0</v>
      </c>
      <c r="F3056" s="102">
        <v>2</v>
      </c>
      <c r="G3056" s="102">
        <v>0</v>
      </c>
      <c r="H3056" s="102">
        <v>2</v>
      </c>
      <c r="I3056" s="612">
        <f t="shared" si="366"/>
        <v>0</v>
      </c>
      <c r="J3056" s="612">
        <f t="shared" si="367"/>
        <v>4</v>
      </c>
    </row>
    <row r="3057" spans="2:10">
      <c r="B3057" s="332"/>
      <c r="C3057" s="334">
        <v>4000140</v>
      </c>
      <c r="D3057" s="102" t="s">
        <v>6481</v>
      </c>
      <c r="E3057" s="102">
        <v>2</v>
      </c>
      <c r="F3057" s="102">
        <v>4</v>
      </c>
      <c r="G3057" s="102">
        <v>0</v>
      </c>
      <c r="H3057" s="102">
        <v>4</v>
      </c>
      <c r="I3057" s="612">
        <f t="shared" si="366"/>
        <v>2</v>
      </c>
      <c r="J3057" s="612">
        <f t="shared" si="367"/>
        <v>8</v>
      </c>
    </row>
    <row r="3058" spans="2:10">
      <c r="B3058" s="332"/>
      <c r="C3058" s="334">
        <v>4000150</v>
      </c>
      <c r="D3058" s="102" t="s">
        <v>6482</v>
      </c>
      <c r="E3058" s="102">
        <v>2</v>
      </c>
      <c r="F3058" s="102">
        <v>4</v>
      </c>
      <c r="G3058" s="102">
        <v>0</v>
      </c>
      <c r="H3058" s="102">
        <v>4</v>
      </c>
      <c r="I3058" s="612">
        <f t="shared" si="366"/>
        <v>2</v>
      </c>
      <c r="J3058" s="612">
        <f t="shared" si="367"/>
        <v>8</v>
      </c>
    </row>
    <row r="3059" spans="2:10">
      <c r="B3059" s="332"/>
      <c r="C3059" s="334">
        <v>4000360</v>
      </c>
      <c r="D3059" s="102" t="s">
        <v>6483</v>
      </c>
      <c r="E3059" s="102">
        <v>0</v>
      </c>
      <c r="F3059" s="102">
        <v>0</v>
      </c>
      <c r="G3059" s="102">
        <v>0</v>
      </c>
      <c r="H3059" s="102">
        <v>4</v>
      </c>
      <c r="I3059" s="612">
        <f t="shared" si="366"/>
        <v>0</v>
      </c>
      <c r="J3059" s="612">
        <f t="shared" si="367"/>
        <v>4</v>
      </c>
    </row>
    <row r="3060" spans="2:10">
      <c r="B3060" s="332"/>
      <c r="C3060" s="334">
        <v>4000370</v>
      </c>
      <c r="D3060" s="102" t="s">
        <v>6484</v>
      </c>
      <c r="E3060" s="102">
        <v>0</v>
      </c>
      <c r="F3060" s="102">
        <v>0</v>
      </c>
      <c r="G3060" s="102">
        <v>0</v>
      </c>
      <c r="H3060" s="102">
        <v>4</v>
      </c>
      <c r="I3060" s="612">
        <f t="shared" si="366"/>
        <v>0</v>
      </c>
      <c r="J3060" s="612">
        <f t="shared" si="367"/>
        <v>4</v>
      </c>
    </row>
    <row r="3061" spans="2:10">
      <c r="B3061" s="332"/>
      <c r="C3061" s="334">
        <v>4000400</v>
      </c>
      <c r="D3061" s="102" t="s">
        <v>6485</v>
      </c>
      <c r="E3061" s="102">
        <v>1</v>
      </c>
      <c r="F3061" s="102">
        <v>4</v>
      </c>
      <c r="G3061" s="102">
        <v>0</v>
      </c>
      <c r="H3061" s="102">
        <v>4</v>
      </c>
      <c r="I3061" s="612">
        <f t="shared" si="366"/>
        <v>1</v>
      </c>
      <c r="J3061" s="612">
        <f t="shared" si="367"/>
        <v>8</v>
      </c>
    </row>
    <row r="3062" spans="2:10">
      <c r="B3062" s="332"/>
      <c r="C3062" s="334">
        <v>4000410</v>
      </c>
      <c r="D3062" s="102" t="s">
        <v>6486</v>
      </c>
      <c r="E3062" s="102">
        <v>1</v>
      </c>
      <c r="F3062" s="102">
        <v>4</v>
      </c>
      <c r="G3062" s="102">
        <v>0</v>
      </c>
      <c r="H3062" s="102">
        <v>4</v>
      </c>
      <c r="I3062" s="612">
        <f t="shared" si="366"/>
        <v>1</v>
      </c>
      <c r="J3062" s="612">
        <f t="shared" si="367"/>
        <v>8</v>
      </c>
    </row>
    <row r="3063" spans="2:10">
      <c r="B3063" s="332"/>
      <c r="C3063" s="334">
        <v>4000440</v>
      </c>
      <c r="D3063" s="102" t="s">
        <v>6487</v>
      </c>
      <c r="E3063" s="102">
        <v>207</v>
      </c>
      <c r="F3063" s="102">
        <v>300</v>
      </c>
      <c r="G3063" s="102">
        <v>54</v>
      </c>
      <c r="H3063" s="102">
        <v>38</v>
      </c>
      <c r="I3063" s="612">
        <f t="shared" si="366"/>
        <v>261</v>
      </c>
      <c r="J3063" s="612">
        <f t="shared" si="367"/>
        <v>338</v>
      </c>
    </row>
    <row r="3064" spans="2:10">
      <c r="B3064" s="332"/>
      <c r="C3064" s="334">
        <v>4000450</v>
      </c>
      <c r="D3064" s="102" t="s">
        <v>6488</v>
      </c>
      <c r="E3064" s="102">
        <v>207</v>
      </c>
      <c r="F3064" s="102">
        <v>300</v>
      </c>
      <c r="G3064" s="102">
        <v>54</v>
      </c>
      <c r="H3064" s="102">
        <v>38</v>
      </c>
      <c r="I3064" s="612">
        <f t="shared" si="366"/>
        <v>261</v>
      </c>
      <c r="J3064" s="612">
        <f t="shared" si="367"/>
        <v>338</v>
      </c>
    </row>
    <row r="3065" spans="2:10">
      <c r="B3065" s="332"/>
      <c r="C3065" s="334">
        <v>4000480</v>
      </c>
      <c r="D3065" s="102" t="s">
        <v>6489</v>
      </c>
      <c r="E3065" s="102">
        <v>30</v>
      </c>
      <c r="F3065" s="102">
        <v>8</v>
      </c>
      <c r="G3065" s="102">
        <v>14</v>
      </c>
      <c r="H3065" s="102">
        <v>4</v>
      </c>
      <c r="I3065" s="612">
        <f t="shared" si="366"/>
        <v>44</v>
      </c>
      <c r="J3065" s="612">
        <f t="shared" si="367"/>
        <v>12</v>
      </c>
    </row>
    <row r="3066" spans="2:10">
      <c r="B3066" s="332"/>
      <c r="C3066" s="334">
        <v>4000490</v>
      </c>
      <c r="D3066" s="102" t="s">
        <v>6490</v>
      </c>
      <c r="E3066" s="102">
        <v>30</v>
      </c>
      <c r="F3066" s="102">
        <v>8</v>
      </c>
      <c r="G3066" s="102">
        <v>14</v>
      </c>
      <c r="H3066" s="102">
        <v>4</v>
      </c>
      <c r="I3066" s="612">
        <f t="shared" si="366"/>
        <v>44</v>
      </c>
      <c r="J3066" s="612">
        <f t="shared" si="367"/>
        <v>12</v>
      </c>
    </row>
    <row r="3067" spans="2:10">
      <c r="B3067" s="332"/>
      <c r="C3067" s="334">
        <v>4000520</v>
      </c>
      <c r="D3067" s="102" t="s">
        <v>6491</v>
      </c>
      <c r="E3067" s="102">
        <v>409</v>
      </c>
      <c r="F3067" s="102">
        <v>675</v>
      </c>
      <c r="G3067" s="102">
        <v>114</v>
      </c>
      <c r="H3067" s="102">
        <v>38</v>
      </c>
      <c r="I3067" s="612">
        <f t="shared" si="366"/>
        <v>523</v>
      </c>
      <c r="J3067" s="612">
        <f t="shared" si="367"/>
        <v>713</v>
      </c>
    </row>
    <row r="3068" spans="2:10">
      <c r="B3068" s="332"/>
      <c r="C3068" s="334">
        <v>4000530</v>
      </c>
      <c r="D3068" s="102" t="s">
        <v>6492</v>
      </c>
      <c r="E3068" s="102">
        <v>409</v>
      </c>
      <c r="F3068" s="102">
        <v>675</v>
      </c>
      <c r="G3068" s="102">
        <v>114</v>
      </c>
      <c r="H3068" s="102">
        <v>38</v>
      </c>
      <c r="I3068" s="612">
        <f t="shared" si="366"/>
        <v>523</v>
      </c>
      <c r="J3068" s="612">
        <f t="shared" si="367"/>
        <v>713</v>
      </c>
    </row>
    <row r="3069" spans="2:10">
      <c r="B3069" s="332"/>
      <c r="C3069" s="334">
        <v>4000660</v>
      </c>
      <c r="D3069" s="102" t="s">
        <v>6493</v>
      </c>
      <c r="E3069" s="102">
        <v>0</v>
      </c>
      <c r="F3069" s="102">
        <v>34</v>
      </c>
      <c r="G3069" s="102">
        <v>0</v>
      </c>
      <c r="H3069" s="102">
        <v>105</v>
      </c>
      <c r="I3069" s="612">
        <f t="shared" si="366"/>
        <v>0</v>
      </c>
      <c r="J3069" s="612">
        <f t="shared" si="367"/>
        <v>139</v>
      </c>
    </row>
    <row r="3070" spans="2:10">
      <c r="B3070" s="332"/>
      <c r="C3070" s="334">
        <v>4000670</v>
      </c>
      <c r="D3070" s="102" t="s">
        <v>6494</v>
      </c>
      <c r="E3070" s="102">
        <v>0</v>
      </c>
      <c r="F3070" s="102">
        <v>34</v>
      </c>
      <c r="G3070" s="102">
        <v>0</v>
      </c>
      <c r="H3070" s="102">
        <v>105</v>
      </c>
      <c r="I3070" s="612">
        <f t="shared" si="366"/>
        <v>0</v>
      </c>
      <c r="J3070" s="612">
        <f t="shared" si="367"/>
        <v>139</v>
      </c>
    </row>
    <row r="3071" spans="2:10">
      <c r="B3071" s="332"/>
      <c r="C3071" s="334">
        <v>4000720</v>
      </c>
      <c r="D3071" s="102" t="s">
        <v>6495</v>
      </c>
      <c r="E3071" s="102">
        <v>0</v>
      </c>
      <c r="F3071" s="102">
        <v>4</v>
      </c>
      <c r="G3071" s="102">
        <v>0</v>
      </c>
      <c r="H3071" s="102">
        <v>4</v>
      </c>
      <c r="I3071" s="612">
        <f t="shared" si="366"/>
        <v>0</v>
      </c>
      <c r="J3071" s="612">
        <f t="shared" si="367"/>
        <v>8</v>
      </c>
    </row>
    <row r="3072" spans="2:10">
      <c r="B3072" s="332"/>
      <c r="C3072" s="334">
        <v>4000730</v>
      </c>
      <c r="D3072" s="102" t="s">
        <v>6496</v>
      </c>
      <c r="E3072" s="102">
        <v>0</v>
      </c>
      <c r="F3072" s="102">
        <v>4</v>
      </c>
      <c r="G3072" s="102">
        <v>0</v>
      </c>
      <c r="H3072" s="102">
        <v>4</v>
      </c>
      <c r="I3072" s="612">
        <f t="shared" si="366"/>
        <v>0</v>
      </c>
      <c r="J3072" s="612">
        <f t="shared" si="367"/>
        <v>8</v>
      </c>
    </row>
    <row r="3073" spans="2:10">
      <c r="B3073" s="332"/>
      <c r="C3073" s="334">
        <v>4000800</v>
      </c>
      <c r="D3073" s="102" t="s">
        <v>6497</v>
      </c>
      <c r="E3073" s="102">
        <v>4</v>
      </c>
      <c r="F3073" s="102">
        <v>9</v>
      </c>
      <c r="G3073" s="102">
        <v>2</v>
      </c>
      <c r="H3073" s="102">
        <v>38</v>
      </c>
      <c r="I3073" s="612">
        <f t="shared" si="366"/>
        <v>6</v>
      </c>
      <c r="J3073" s="612">
        <f t="shared" si="367"/>
        <v>47</v>
      </c>
    </row>
    <row r="3074" spans="2:10">
      <c r="B3074" s="332"/>
      <c r="C3074" s="334">
        <v>4000810</v>
      </c>
      <c r="D3074" s="102" t="s">
        <v>6498</v>
      </c>
      <c r="E3074" s="102">
        <v>4</v>
      </c>
      <c r="F3074" s="102">
        <v>9</v>
      </c>
      <c r="G3074" s="102">
        <v>2</v>
      </c>
      <c r="H3074" s="102">
        <v>38</v>
      </c>
      <c r="I3074" s="612">
        <f t="shared" si="366"/>
        <v>6</v>
      </c>
      <c r="J3074" s="612">
        <f t="shared" si="367"/>
        <v>47</v>
      </c>
    </row>
    <row r="3075" spans="2:10">
      <c r="B3075" s="332"/>
      <c r="C3075" s="334">
        <v>4000840</v>
      </c>
      <c r="D3075" s="102" t="s">
        <v>6499</v>
      </c>
      <c r="E3075" s="102">
        <v>81</v>
      </c>
      <c r="F3075" s="102">
        <v>38</v>
      </c>
      <c r="G3075" s="102">
        <v>114</v>
      </c>
      <c r="H3075" s="102">
        <v>75</v>
      </c>
      <c r="I3075" s="612">
        <f t="shared" si="366"/>
        <v>195</v>
      </c>
      <c r="J3075" s="612">
        <f t="shared" si="367"/>
        <v>113</v>
      </c>
    </row>
    <row r="3076" spans="2:10">
      <c r="B3076" s="332"/>
      <c r="C3076" s="334">
        <v>4000850</v>
      </c>
      <c r="D3076" s="102" t="s">
        <v>6500</v>
      </c>
      <c r="E3076" s="102">
        <v>81</v>
      </c>
      <c r="F3076" s="102">
        <v>38</v>
      </c>
      <c r="G3076" s="102">
        <v>114</v>
      </c>
      <c r="H3076" s="102">
        <v>75</v>
      </c>
      <c r="I3076" s="612">
        <f t="shared" si="366"/>
        <v>195</v>
      </c>
      <c r="J3076" s="612">
        <f t="shared" si="367"/>
        <v>113</v>
      </c>
    </row>
    <row r="3077" spans="2:10">
      <c r="B3077" s="332"/>
      <c r="C3077" s="334">
        <v>4000900</v>
      </c>
      <c r="D3077" s="102" t="s">
        <v>6501</v>
      </c>
      <c r="E3077" s="102">
        <v>8</v>
      </c>
      <c r="F3077" s="102">
        <v>8</v>
      </c>
      <c r="G3077" s="102">
        <v>0</v>
      </c>
      <c r="H3077" s="102">
        <v>8</v>
      </c>
      <c r="I3077" s="612">
        <f t="shared" si="366"/>
        <v>8</v>
      </c>
      <c r="J3077" s="612">
        <f t="shared" si="367"/>
        <v>16</v>
      </c>
    </row>
    <row r="3078" spans="2:10">
      <c r="B3078" s="332"/>
      <c r="C3078" s="334">
        <v>4000910</v>
      </c>
      <c r="D3078" s="102" t="s">
        <v>6502</v>
      </c>
      <c r="E3078" s="102">
        <v>9</v>
      </c>
      <c r="F3078" s="102">
        <v>8</v>
      </c>
      <c r="G3078" s="102">
        <v>0</v>
      </c>
      <c r="H3078" s="102">
        <v>8</v>
      </c>
      <c r="I3078" s="612">
        <f t="shared" si="366"/>
        <v>9</v>
      </c>
      <c r="J3078" s="612">
        <f t="shared" si="367"/>
        <v>16</v>
      </c>
    </row>
    <row r="3079" spans="2:10">
      <c r="B3079" s="332"/>
      <c r="C3079" s="334">
        <v>4001000</v>
      </c>
      <c r="D3079" s="102" t="s">
        <v>6503</v>
      </c>
      <c r="E3079" s="102">
        <v>1</v>
      </c>
      <c r="F3079" s="102"/>
      <c r="G3079" s="102">
        <v>0</v>
      </c>
      <c r="H3079" s="102">
        <v>0</v>
      </c>
      <c r="I3079" s="612">
        <f t="shared" si="366"/>
        <v>1</v>
      </c>
      <c r="J3079" s="612">
        <f t="shared" si="367"/>
        <v>0</v>
      </c>
    </row>
    <row r="3080" spans="2:10">
      <c r="B3080" s="332"/>
      <c r="C3080" s="334">
        <v>4001010</v>
      </c>
      <c r="D3080" s="102" t="s">
        <v>6504</v>
      </c>
      <c r="E3080" s="102">
        <v>1</v>
      </c>
      <c r="F3080" s="102"/>
      <c r="G3080" s="102">
        <v>0</v>
      </c>
      <c r="H3080" s="102">
        <v>0</v>
      </c>
      <c r="I3080" s="612">
        <f t="shared" si="366"/>
        <v>1</v>
      </c>
      <c r="J3080" s="612">
        <f t="shared" si="367"/>
        <v>0</v>
      </c>
    </row>
    <row r="3081" spans="2:10">
      <c r="B3081" s="332"/>
      <c r="C3081" s="334">
        <v>4001080</v>
      </c>
      <c r="D3081" s="102" t="s">
        <v>6505</v>
      </c>
      <c r="E3081" s="102">
        <v>3</v>
      </c>
      <c r="F3081" s="102">
        <v>0</v>
      </c>
      <c r="G3081" s="102">
        <v>0</v>
      </c>
      <c r="H3081" s="102">
        <v>0</v>
      </c>
      <c r="I3081" s="612">
        <f t="shared" si="366"/>
        <v>3</v>
      </c>
      <c r="J3081" s="612">
        <f t="shared" si="367"/>
        <v>0</v>
      </c>
    </row>
    <row r="3082" spans="2:10">
      <c r="B3082" s="332"/>
      <c r="C3082" s="334">
        <v>4001090</v>
      </c>
      <c r="D3082" s="102" t="s">
        <v>6506</v>
      </c>
      <c r="E3082" s="102">
        <v>3</v>
      </c>
      <c r="F3082" s="102">
        <v>0</v>
      </c>
      <c r="G3082" s="102">
        <v>0</v>
      </c>
      <c r="H3082" s="102">
        <v>0</v>
      </c>
      <c r="I3082" s="612">
        <f t="shared" si="366"/>
        <v>3</v>
      </c>
      <c r="J3082" s="612">
        <f t="shared" si="367"/>
        <v>0</v>
      </c>
    </row>
    <row r="3083" spans="2:10">
      <c r="B3083" s="332"/>
      <c r="C3083" s="334">
        <v>4001120</v>
      </c>
      <c r="D3083" s="102" t="s">
        <v>6507</v>
      </c>
      <c r="E3083" s="102">
        <v>2</v>
      </c>
      <c r="F3083" s="102">
        <v>0</v>
      </c>
      <c r="G3083" s="102">
        <v>0</v>
      </c>
      <c r="H3083" s="102">
        <v>0</v>
      </c>
      <c r="I3083" s="612">
        <f t="shared" si="366"/>
        <v>2</v>
      </c>
      <c r="J3083" s="612">
        <f t="shared" si="367"/>
        <v>0</v>
      </c>
    </row>
    <row r="3084" spans="2:10">
      <c r="B3084" s="332"/>
      <c r="C3084" s="334">
        <v>4001130</v>
      </c>
      <c r="D3084" s="102" t="s">
        <v>6508</v>
      </c>
      <c r="E3084" s="102">
        <v>2</v>
      </c>
      <c r="F3084" s="102">
        <v>0</v>
      </c>
      <c r="G3084" s="102">
        <v>0</v>
      </c>
      <c r="H3084" s="102">
        <v>0</v>
      </c>
      <c r="I3084" s="612">
        <f t="shared" si="366"/>
        <v>2</v>
      </c>
      <c r="J3084" s="612">
        <f t="shared" si="367"/>
        <v>0</v>
      </c>
    </row>
    <row r="3085" spans="2:10">
      <c r="B3085" s="332"/>
      <c r="C3085" s="334">
        <v>4001160</v>
      </c>
      <c r="D3085" s="102" t="s">
        <v>6509</v>
      </c>
      <c r="E3085" s="102">
        <v>2</v>
      </c>
      <c r="F3085" s="102">
        <v>0</v>
      </c>
      <c r="G3085" s="102">
        <v>0</v>
      </c>
      <c r="H3085" s="102">
        <v>0</v>
      </c>
      <c r="I3085" s="612">
        <f t="shared" si="366"/>
        <v>2</v>
      </c>
      <c r="J3085" s="612">
        <f t="shared" si="367"/>
        <v>0</v>
      </c>
    </row>
    <row r="3086" spans="2:10">
      <c r="B3086" s="332"/>
      <c r="C3086" s="334">
        <v>4001170</v>
      </c>
      <c r="D3086" s="102" t="s">
        <v>6510</v>
      </c>
      <c r="E3086" s="102">
        <v>2</v>
      </c>
      <c r="F3086" s="102">
        <v>0</v>
      </c>
      <c r="G3086" s="102">
        <v>0</v>
      </c>
      <c r="H3086" s="102">
        <v>0</v>
      </c>
      <c r="I3086" s="612">
        <f t="shared" si="366"/>
        <v>2</v>
      </c>
      <c r="J3086" s="612">
        <f t="shared" si="367"/>
        <v>0</v>
      </c>
    </row>
    <row r="3087" spans="2:10">
      <c r="B3087" s="332"/>
      <c r="C3087" s="334">
        <v>4001200</v>
      </c>
      <c r="D3087" s="102" t="s">
        <v>6511</v>
      </c>
      <c r="E3087" s="102">
        <v>2</v>
      </c>
      <c r="F3087" s="102">
        <v>0</v>
      </c>
      <c r="G3087" s="102">
        <v>0</v>
      </c>
      <c r="H3087" s="102">
        <v>0</v>
      </c>
      <c r="I3087" s="612">
        <f t="shared" si="366"/>
        <v>2</v>
      </c>
      <c r="J3087" s="612">
        <f t="shared" si="367"/>
        <v>0</v>
      </c>
    </row>
    <row r="3088" spans="2:10">
      <c r="B3088" s="332"/>
      <c r="C3088" s="334">
        <v>4001210</v>
      </c>
      <c r="D3088" s="102" t="s">
        <v>6512</v>
      </c>
      <c r="E3088" s="102">
        <v>2</v>
      </c>
      <c r="F3088" s="102">
        <v>0</v>
      </c>
      <c r="G3088" s="102">
        <v>0</v>
      </c>
      <c r="H3088" s="102">
        <v>0</v>
      </c>
      <c r="I3088" s="612">
        <f t="shared" si="366"/>
        <v>2</v>
      </c>
      <c r="J3088" s="612">
        <f t="shared" si="367"/>
        <v>0</v>
      </c>
    </row>
    <row r="3089" spans="2:16">
      <c r="B3089" s="332"/>
      <c r="C3089" s="334">
        <v>4001240</v>
      </c>
      <c r="D3089" s="102" t="s">
        <v>6513</v>
      </c>
      <c r="E3089" s="102">
        <v>30</v>
      </c>
      <c r="F3089" s="102">
        <v>4</v>
      </c>
      <c r="G3089" s="102">
        <v>4</v>
      </c>
      <c r="H3089" s="102">
        <v>4</v>
      </c>
      <c r="I3089" s="612">
        <f t="shared" ref="I3089:I3130" si="368">SUM(E3089,G3089)</f>
        <v>34</v>
      </c>
      <c r="J3089" s="612">
        <f t="shared" ref="J3089:J3130" si="369">SUM(F3089,H3089)</f>
        <v>8</v>
      </c>
    </row>
    <row r="3090" spans="2:16">
      <c r="B3090" s="332"/>
      <c r="C3090" s="334">
        <v>4001250</v>
      </c>
      <c r="D3090" s="102" t="s">
        <v>6514</v>
      </c>
      <c r="E3090" s="102">
        <v>30</v>
      </c>
      <c r="F3090" s="102">
        <v>4</v>
      </c>
      <c r="G3090" s="102">
        <v>4</v>
      </c>
      <c r="H3090" s="102">
        <v>4</v>
      </c>
      <c r="I3090" s="612">
        <f t="shared" si="368"/>
        <v>34</v>
      </c>
      <c r="J3090" s="612">
        <f t="shared" si="369"/>
        <v>8</v>
      </c>
    </row>
    <row r="3091" spans="2:16">
      <c r="B3091" s="332"/>
      <c r="C3091" s="334">
        <v>4001280</v>
      </c>
      <c r="D3091" s="102" t="s">
        <v>6515</v>
      </c>
      <c r="E3091" s="102">
        <v>1</v>
      </c>
      <c r="F3091" s="102">
        <v>0</v>
      </c>
      <c r="G3091" s="102">
        <v>0</v>
      </c>
      <c r="H3091" s="102">
        <v>0</v>
      </c>
      <c r="I3091" s="612">
        <f t="shared" si="368"/>
        <v>1</v>
      </c>
      <c r="J3091" s="612">
        <f t="shared" si="369"/>
        <v>0</v>
      </c>
    </row>
    <row r="3092" spans="2:16">
      <c r="B3092" s="332"/>
      <c r="C3092" s="334">
        <v>4001290</v>
      </c>
      <c r="D3092" s="102" t="s">
        <v>6516</v>
      </c>
      <c r="E3092" s="102">
        <v>1</v>
      </c>
      <c r="F3092" s="102">
        <v>0</v>
      </c>
      <c r="G3092" s="102">
        <v>0</v>
      </c>
      <c r="H3092" s="102">
        <v>0</v>
      </c>
      <c r="I3092" s="612">
        <f t="shared" si="368"/>
        <v>1</v>
      </c>
      <c r="J3092" s="612">
        <f t="shared" si="369"/>
        <v>0</v>
      </c>
    </row>
    <row r="3093" spans="2:16">
      <c r="B3093" s="332"/>
      <c r="C3093" s="334">
        <v>4001320</v>
      </c>
      <c r="D3093" s="102" t="s">
        <v>6517</v>
      </c>
      <c r="E3093" s="102">
        <v>1</v>
      </c>
      <c r="F3093" s="102">
        <v>0</v>
      </c>
      <c r="G3093" s="102">
        <v>0</v>
      </c>
      <c r="H3093" s="102">
        <v>0</v>
      </c>
      <c r="I3093" s="612">
        <f t="shared" si="368"/>
        <v>1</v>
      </c>
      <c r="J3093" s="612">
        <f t="shared" si="369"/>
        <v>0</v>
      </c>
    </row>
    <row r="3094" spans="2:16">
      <c r="B3094" s="332"/>
      <c r="C3094" s="334">
        <v>4001330</v>
      </c>
      <c r="D3094" s="102" t="s">
        <v>6518</v>
      </c>
      <c r="E3094" s="102">
        <v>1</v>
      </c>
      <c r="F3094" s="102">
        <v>0</v>
      </c>
      <c r="G3094" s="102">
        <v>0</v>
      </c>
      <c r="H3094" s="102">
        <v>0</v>
      </c>
      <c r="I3094" s="612">
        <f t="shared" si="368"/>
        <v>1</v>
      </c>
      <c r="J3094" s="612">
        <f t="shared" si="369"/>
        <v>0</v>
      </c>
    </row>
    <row r="3095" spans="2:16">
      <c r="B3095" s="332"/>
      <c r="C3095" s="334">
        <v>4001360</v>
      </c>
      <c r="D3095" s="102" t="s">
        <v>6519</v>
      </c>
      <c r="E3095" s="102">
        <v>3</v>
      </c>
      <c r="F3095" s="102">
        <v>0</v>
      </c>
      <c r="G3095" s="102">
        <v>0</v>
      </c>
      <c r="H3095" s="102">
        <v>0</v>
      </c>
      <c r="I3095" s="612">
        <f t="shared" si="368"/>
        <v>3</v>
      </c>
      <c r="J3095" s="612">
        <f t="shared" si="369"/>
        <v>0</v>
      </c>
    </row>
    <row r="3096" spans="2:16">
      <c r="B3096" s="332"/>
      <c r="C3096" s="334">
        <v>4001370</v>
      </c>
      <c r="D3096" s="102" t="s">
        <v>6520</v>
      </c>
      <c r="E3096" s="102">
        <v>3</v>
      </c>
      <c r="F3096" s="102">
        <v>0</v>
      </c>
      <c r="G3096" s="102">
        <v>0</v>
      </c>
      <c r="H3096" s="102">
        <v>0</v>
      </c>
      <c r="I3096" s="612">
        <f t="shared" si="368"/>
        <v>3</v>
      </c>
      <c r="J3096" s="612">
        <f t="shared" si="369"/>
        <v>0</v>
      </c>
    </row>
    <row r="3097" spans="2:16">
      <c r="B3097" s="332"/>
      <c r="C3097" s="334">
        <v>4001400</v>
      </c>
      <c r="D3097" s="102" t="s">
        <v>6521</v>
      </c>
      <c r="E3097" s="102">
        <v>106</v>
      </c>
      <c r="F3097" s="102">
        <v>30</v>
      </c>
      <c r="G3097" s="102">
        <v>5</v>
      </c>
      <c r="H3097" s="102">
        <v>8</v>
      </c>
      <c r="I3097" s="612">
        <f t="shared" si="368"/>
        <v>111</v>
      </c>
      <c r="J3097" s="612">
        <f t="shared" si="369"/>
        <v>38</v>
      </c>
    </row>
    <row r="3098" spans="2:16">
      <c r="B3098" s="332"/>
      <c r="C3098" s="334">
        <v>4001410</v>
      </c>
      <c r="D3098" s="102" t="s">
        <v>6522</v>
      </c>
      <c r="E3098" s="102">
        <v>106</v>
      </c>
      <c r="F3098" s="102">
        <v>30</v>
      </c>
      <c r="G3098" s="102">
        <v>5</v>
      </c>
      <c r="H3098" s="102">
        <v>8</v>
      </c>
      <c r="I3098" s="612">
        <f t="shared" si="368"/>
        <v>111</v>
      </c>
      <c r="J3098" s="612">
        <f t="shared" si="369"/>
        <v>38</v>
      </c>
    </row>
    <row r="3099" spans="2:16">
      <c r="B3099" s="332"/>
      <c r="C3099" s="334">
        <v>4001440</v>
      </c>
      <c r="D3099" s="102" t="s">
        <v>6523</v>
      </c>
      <c r="E3099" s="102">
        <v>10</v>
      </c>
      <c r="F3099" s="102">
        <v>0</v>
      </c>
      <c r="G3099" s="102">
        <v>0</v>
      </c>
      <c r="H3099" s="102">
        <v>0</v>
      </c>
      <c r="I3099" s="612">
        <f t="shared" si="368"/>
        <v>10</v>
      </c>
      <c r="J3099" s="612">
        <f t="shared" si="369"/>
        <v>0</v>
      </c>
    </row>
    <row r="3100" spans="2:16">
      <c r="B3100" s="332"/>
      <c r="C3100" s="334">
        <v>4001450</v>
      </c>
      <c r="D3100" s="102" t="s">
        <v>6524</v>
      </c>
      <c r="E3100" s="102">
        <v>10</v>
      </c>
      <c r="F3100" s="102">
        <v>0</v>
      </c>
      <c r="G3100" s="102">
        <v>0</v>
      </c>
      <c r="H3100" s="102">
        <v>0</v>
      </c>
      <c r="I3100" s="612">
        <f t="shared" si="368"/>
        <v>10</v>
      </c>
      <c r="J3100" s="612">
        <f t="shared" si="369"/>
        <v>0</v>
      </c>
    </row>
    <row r="3101" spans="2:16">
      <c r="C3101" s="336"/>
      <c r="D3101" s="102"/>
      <c r="E3101" s="102"/>
      <c r="F3101" s="102"/>
      <c r="G3101" s="102"/>
      <c r="H3101" s="102"/>
      <c r="I3101" s="612">
        <f t="shared" si="368"/>
        <v>0</v>
      </c>
      <c r="J3101" s="612">
        <f t="shared" si="369"/>
        <v>0</v>
      </c>
    </row>
    <row r="3102" spans="2:16">
      <c r="B3102" s="336" t="s">
        <v>6525</v>
      </c>
      <c r="D3102" s="102"/>
      <c r="E3102" s="591">
        <f>E3104+E3106+E3108+E3110+E3112+E3114+E3116+E3118+E3120+E3122+E3124+E3126+E3128+E3130+E3132+E3134+E3136+E3138+E3140+E3142+E3144+E3146+E3148</f>
        <v>568</v>
      </c>
      <c r="F3102" s="591">
        <f>F3104+F3106+F3108+F3110+F3112+F3114+F3116+F3118+F3120+F3122+F3124+F3126+F3128+F3130+F3132+F3134+F3136+F3138+F3140+F3142+F3144+F3146+F3148</f>
        <v>888</v>
      </c>
      <c r="G3102" s="591">
        <f>G3104+G3106+G3108+G3110+G3112+G3114+G3116+G3118+G3120+G3122+G3124+G3126+G3128+G3130+G3132+G3134+G3136+G3138+G3140+G3142+G3144+G3146+G3148</f>
        <v>384</v>
      </c>
      <c r="H3102" s="591">
        <f t="shared" ref="H3102:J3102" si="370">H3104+H3106+H3108+H3110+H3112+H3114+H3116+H3118+H3120+H3122+H3124+H3126+H3128+H3130+H3132+H3134+H3136+H3138+H3140+H3142+H3144+H3146+H3148</f>
        <v>468</v>
      </c>
      <c r="I3102" s="591">
        <f t="shared" si="370"/>
        <v>952</v>
      </c>
      <c r="J3102" s="591">
        <f t="shared" si="370"/>
        <v>1356</v>
      </c>
      <c r="K3102" s="265">
        <v>568</v>
      </c>
      <c r="L3102" s="265">
        <v>888</v>
      </c>
      <c r="M3102" s="265">
        <v>384</v>
      </c>
      <c r="N3102" s="265">
        <v>468</v>
      </c>
      <c r="O3102" s="265">
        <v>952</v>
      </c>
      <c r="P3102" s="265">
        <v>1356</v>
      </c>
    </row>
    <row r="3103" spans="2:16">
      <c r="C3103" s="336"/>
      <c r="D3103" s="102"/>
      <c r="E3103" s="102"/>
      <c r="F3103" s="102"/>
      <c r="G3103" s="102"/>
      <c r="H3103" s="102"/>
      <c r="I3103" s="612"/>
      <c r="J3103" s="612"/>
    </row>
    <row r="3104" spans="2:16">
      <c r="B3104" s="332"/>
      <c r="C3104" s="334">
        <v>4000020</v>
      </c>
      <c r="D3104" s="102" t="s">
        <v>6526</v>
      </c>
      <c r="E3104" s="102">
        <v>136</v>
      </c>
      <c r="F3104" s="102">
        <v>225</v>
      </c>
      <c r="G3104" s="102">
        <v>97</v>
      </c>
      <c r="H3104" s="102">
        <v>75</v>
      </c>
      <c r="I3104" s="612">
        <f t="shared" si="368"/>
        <v>233</v>
      </c>
      <c r="J3104" s="612">
        <f t="shared" si="369"/>
        <v>300</v>
      </c>
    </row>
    <row r="3105" spans="2:10">
      <c r="B3105" s="332"/>
      <c r="C3105" s="334">
        <v>4000030</v>
      </c>
      <c r="D3105" s="102" t="s">
        <v>6527</v>
      </c>
      <c r="E3105" s="102">
        <v>136</v>
      </c>
      <c r="F3105" s="102">
        <v>225</v>
      </c>
      <c r="G3105" s="102">
        <v>97</v>
      </c>
      <c r="H3105" s="102">
        <v>75</v>
      </c>
      <c r="I3105" s="612">
        <f t="shared" si="368"/>
        <v>233</v>
      </c>
      <c r="J3105" s="612">
        <f t="shared" si="369"/>
        <v>300</v>
      </c>
    </row>
    <row r="3106" spans="2:10">
      <c r="B3106" s="332"/>
      <c r="C3106" s="334">
        <v>4000080</v>
      </c>
      <c r="D3106" s="102" t="s">
        <v>6528</v>
      </c>
      <c r="E3106" s="102">
        <v>13</v>
      </c>
      <c r="F3106" s="102">
        <v>4</v>
      </c>
      <c r="G3106" s="102">
        <v>0</v>
      </c>
      <c r="H3106" s="102">
        <v>4</v>
      </c>
      <c r="I3106" s="612">
        <f t="shared" si="368"/>
        <v>13</v>
      </c>
      <c r="J3106" s="612">
        <f t="shared" si="369"/>
        <v>8</v>
      </c>
    </row>
    <row r="3107" spans="2:10">
      <c r="B3107" s="332"/>
      <c r="C3107" s="334">
        <v>4000090</v>
      </c>
      <c r="D3107" s="102" t="s">
        <v>6529</v>
      </c>
      <c r="E3107" s="102">
        <v>13</v>
      </c>
      <c r="F3107" s="102">
        <v>4</v>
      </c>
      <c r="G3107" s="102">
        <v>0</v>
      </c>
      <c r="H3107" s="102">
        <v>4</v>
      </c>
      <c r="I3107" s="612">
        <f t="shared" si="368"/>
        <v>13</v>
      </c>
      <c r="J3107" s="612">
        <f t="shared" si="369"/>
        <v>8</v>
      </c>
    </row>
    <row r="3108" spans="2:10">
      <c r="B3108" s="332"/>
      <c r="C3108" s="334">
        <v>4000120</v>
      </c>
      <c r="D3108" s="102" t="s">
        <v>6530</v>
      </c>
      <c r="E3108" s="102">
        <v>0</v>
      </c>
      <c r="F3108" s="102">
        <v>2</v>
      </c>
      <c r="G3108" s="102">
        <v>1</v>
      </c>
      <c r="H3108" s="102">
        <v>2</v>
      </c>
      <c r="I3108" s="612">
        <f t="shared" si="368"/>
        <v>1</v>
      </c>
      <c r="J3108" s="612">
        <f t="shared" si="369"/>
        <v>4</v>
      </c>
    </row>
    <row r="3109" spans="2:10">
      <c r="B3109" s="332"/>
      <c r="C3109" s="334">
        <v>4000130</v>
      </c>
      <c r="D3109" s="102" t="s">
        <v>6531</v>
      </c>
      <c r="E3109" s="102">
        <v>0</v>
      </c>
      <c r="F3109" s="102">
        <v>2</v>
      </c>
      <c r="G3109" s="102">
        <v>1</v>
      </c>
      <c r="H3109" s="102">
        <v>2</v>
      </c>
      <c r="I3109" s="612">
        <f t="shared" si="368"/>
        <v>1</v>
      </c>
      <c r="J3109" s="612">
        <f t="shared" si="369"/>
        <v>4</v>
      </c>
    </row>
    <row r="3110" spans="2:10">
      <c r="B3110" s="332"/>
      <c r="C3110" s="334">
        <v>4000160</v>
      </c>
      <c r="D3110" s="102" t="s">
        <v>6532</v>
      </c>
      <c r="E3110" s="102">
        <v>0</v>
      </c>
      <c r="F3110" s="102">
        <v>4</v>
      </c>
      <c r="G3110" s="102">
        <v>0</v>
      </c>
      <c r="H3110" s="102">
        <v>4</v>
      </c>
      <c r="I3110" s="612">
        <f t="shared" si="368"/>
        <v>0</v>
      </c>
      <c r="J3110" s="612">
        <f t="shared" si="369"/>
        <v>8</v>
      </c>
    </row>
    <row r="3111" spans="2:10">
      <c r="B3111" s="332"/>
      <c r="C3111" s="334">
        <v>4000170</v>
      </c>
      <c r="D3111" s="102" t="s">
        <v>6533</v>
      </c>
      <c r="E3111" s="102">
        <v>0</v>
      </c>
      <c r="F3111" s="102">
        <v>4</v>
      </c>
      <c r="G3111" s="102">
        <v>0</v>
      </c>
      <c r="H3111" s="102">
        <v>4</v>
      </c>
      <c r="I3111" s="612">
        <f t="shared" si="368"/>
        <v>0</v>
      </c>
      <c r="J3111" s="612">
        <f t="shared" si="369"/>
        <v>8</v>
      </c>
    </row>
    <row r="3112" spans="2:10">
      <c r="B3112" s="332"/>
      <c r="C3112" s="334">
        <v>4000380</v>
      </c>
      <c r="D3112" s="102" t="s">
        <v>6534</v>
      </c>
      <c r="E3112" s="102">
        <v>0</v>
      </c>
      <c r="F3112" s="102">
        <v>0</v>
      </c>
      <c r="G3112" s="102">
        <v>0</v>
      </c>
      <c r="H3112" s="102">
        <v>8</v>
      </c>
      <c r="I3112" s="612">
        <f t="shared" si="368"/>
        <v>0</v>
      </c>
      <c r="J3112" s="612">
        <f t="shared" si="369"/>
        <v>8</v>
      </c>
    </row>
    <row r="3113" spans="2:10">
      <c r="B3113" s="332"/>
      <c r="C3113" s="334">
        <v>4000390</v>
      </c>
      <c r="D3113" s="102" t="s">
        <v>6535</v>
      </c>
      <c r="E3113" s="102">
        <v>0</v>
      </c>
      <c r="F3113" s="102">
        <v>0</v>
      </c>
      <c r="G3113" s="102">
        <v>0</v>
      </c>
      <c r="H3113" s="102">
        <v>8</v>
      </c>
      <c r="I3113" s="612">
        <f t="shared" si="368"/>
        <v>0</v>
      </c>
      <c r="J3113" s="612">
        <f t="shared" si="369"/>
        <v>8</v>
      </c>
    </row>
    <row r="3114" spans="2:10">
      <c r="B3114" s="332"/>
      <c r="C3114" s="334">
        <v>4000420</v>
      </c>
      <c r="D3114" s="102" t="s">
        <v>6536</v>
      </c>
      <c r="E3114" s="102">
        <v>3</v>
      </c>
      <c r="F3114" s="102">
        <v>8</v>
      </c>
      <c r="G3114" s="102">
        <v>0</v>
      </c>
      <c r="H3114" s="102">
        <v>8</v>
      </c>
      <c r="I3114" s="612">
        <f t="shared" si="368"/>
        <v>3</v>
      </c>
      <c r="J3114" s="612">
        <f t="shared" si="369"/>
        <v>16</v>
      </c>
    </row>
    <row r="3115" spans="2:10">
      <c r="B3115" s="332"/>
      <c r="C3115" s="334">
        <v>4000430</v>
      </c>
      <c r="D3115" s="102" t="s">
        <v>6537</v>
      </c>
      <c r="E3115" s="102">
        <v>3</v>
      </c>
      <c r="F3115" s="102">
        <v>8</v>
      </c>
      <c r="G3115" s="102">
        <v>0</v>
      </c>
      <c r="H3115" s="102">
        <v>8</v>
      </c>
      <c r="I3115" s="612">
        <f t="shared" si="368"/>
        <v>3</v>
      </c>
      <c r="J3115" s="612">
        <f t="shared" si="369"/>
        <v>16</v>
      </c>
    </row>
    <row r="3116" spans="2:10">
      <c r="B3116" s="332"/>
      <c r="C3116" s="334">
        <v>4000460</v>
      </c>
      <c r="D3116" s="102" t="s">
        <v>6538</v>
      </c>
      <c r="E3116" s="102">
        <v>32</v>
      </c>
      <c r="F3116" s="102">
        <v>30</v>
      </c>
      <c r="G3116" s="102">
        <v>25</v>
      </c>
      <c r="H3116" s="102">
        <v>8</v>
      </c>
      <c r="I3116" s="612">
        <f t="shared" si="368"/>
        <v>57</v>
      </c>
      <c r="J3116" s="612">
        <f t="shared" si="369"/>
        <v>38</v>
      </c>
    </row>
    <row r="3117" spans="2:10">
      <c r="B3117" s="332"/>
      <c r="C3117" s="334">
        <v>4000470</v>
      </c>
      <c r="D3117" s="102" t="s">
        <v>6539</v>
      </c>
      <c r="E3117" s="102">
        <v>32</v>
      </c>
      <c r="F3117" s="102">
        <v>30</v>
      </c>
      <c r="G3117" s="102">
        <v>25</v>
      </c>
      <c r="H3117" s="102">
        <v>8</v>
      </c>
      <c r="I3117" s="612">
        <f t="shared" si="368"/>
        <v>57</v>
      </c>
      <c r="J3117" s="612">
        <f t="shared" si="369"/>
        <v>38</v>
      </c>
    </row>
    <row r="3118" spans="2:10">
      <c r="B3118" s="332"/>
      <c r="C3118" s="334">
        <v>4000500</v>
      </c>
      <c r="D3118" s="102" t="s">
        <v>6540</v>
      </c>
      <c r="E3118" s="102">
        <v>8</v>
      </c>
      <c r="F3118" s="102">
        <v>2</v>
      </c>
      <c r="G3118" s="102">
        <v>7</v>
      </c>
      <c r="H3118" s="102">
        <v>2</v>
      </c>
      <c r="I3118" s="612">
        <f t="shared" si="368"/>
        <v>15</v>
      </c>
      <c r="J3118" s="612">
        <f t="shared" si="369"/>
        <v>4</v>
      </c>
    </row>
    <row r="3119" spans="2:10">
      <c r="B3119" s="332"/>
      <c r="C3119" s="334">
        <v>4000510</v>
      </c>
      <c r="D3119" s="102" t="s">
        <v>6541</v>
      </c>
      <c r="E3119" s="102">
        <v>8</v>
      </c>
      <c r="F3119" s="102">
        <v>2</v>
      </c>
      <c r="G3119" s="102">
        <v>7</v>
      </c>
      <c r="H3119" s="102">
        <v>2</v>
      </c>
      <c r="I3119" s="612">
        <f t="shared" si="368"/>
        <v>15</v>
      </c>
      <c r="J3119" s="612">
        <f t="shared" si="369"/>
        <v>4</v>
      </c>
    </row>
    <row r="3120" spans="2:10">
      <c r="B3120" s="332"/>
      <c r="C3120" s="334">
        <v>4000540</v>
      </c>
      <c r="D3120" s="102" t="s">
        <v>6542</v>
      </c>
      <c r="E3120" s="102">
        <v>8</v>
      </c>
      <c r="F3120" s="102">
        <v>53</v>
      </c>
      <c r="G3120" s="102">
        <v>3</v>
      </c>
      <c r="H3120" s="102">
        <v>15</v>
      </c>
      <c r="I3120" s="612">
        <f t="shared" si="368"/>
        <v>11</v>
      </c>
      <c r="J3120" s="612">
        <f t="shared" si="369"/>
        <v>68</v>
      </c>
    </row>
    <row r="3121" spans="2:10">
      <c r="B3121" s="332"/>
      <c r="C3121" s="334">
        <v>4000550</v>
      </c>
      <c r="D3121" s="102" t="s">
        <v>6543</v>
      </c>
      <c r="E3121" s="102">
        <v>8</v>
      </c>
      <c r="F3121" s="102">
        <v>53</v>
      </c>
      <c r="G3121" s="102">
        <v>3</v>
      </c>
      <c r="H3121" s="102">
        <v>15</v>
      </c>
      <c r="I3121" s="612">
        <f t="shared" si="368"/>
        <v>11</v>
      </c>
      <c r="J3121" s="612">
        <f t="shared" si="369"/>
        <v>68</v>
      </c>
    </row>
    <row r="3122" spans="2:10">
      <c r="B3122" s="332"/>
      <c r="C3122" s="334">
        <v>4000680</v>
      </c>
      <c r="D3122" s="102" t="s">
        <v>6544</v>
      </c>
      <c r="E3122" s="102">
        <v>0</v>
      </c>
      <c r="F3122" s="102">
        <v>4</v>
      </c>
      <c r="G3122" s="102">
        <v>0</v>
      </c>
      <c r="H3122" s="102">
        <v>8</v>
      </c>
      <c r="I3122" s="612">
        <f t="shared" si="368"/>
        <v>0</v>
      </c>
      <c r="J3122" s="612">
        <f t="shared" si="369"/>
        <v>12</v>
      </c>
    </row>
    <row r="3123" spans="2:10">
      <c r="B3123" s="332"/>
      <c r="C3123" s="334">
        <v>4000690</v>
      </c>
      <c r="D3123" s="102" t="s">
        <v>6545</v>
      </c>
      <c r="E3123" s="102">
        <v>0</v>
      </c>
      <c r="F3123" s="102">
        <v>4</v>
      </c>
      <c r="G3123" s="102">
        <v>0</v>
      </c>
      <c r="H3123" s="102">
        <v>8</v>
      </c>
      <c r="I3123" s="612">
        <f t="shared" si="368"/>
        <v>0</v>
      </c>
      <c r="J3123" s="612">
        <f t="shared" si="369"/>
        <v>12</v>
      </c>
    </row>
    <row r="3124" spans="2:10">
      <c r="B3124" s="332"/>
      <c r="C3124" s="334">
        <v>4000700</v>
      </c>
      <c r="D3124" s="102" t="s">
        <v>6546</v>
      </c>
      <c r="E3124" s="102">
        <v>0</v>
      </c>
      <c r="F3124" s="102">
        <v>2</v>
      </c>
      <c r="G3124" s="102">
        <v>0</v>
      </c>
      <c r="H3124" s="102">
        <v>2</v>
      </c>
      <c r="I3124" s="612">
        <f t="shared" si="368"/>
        <v>0</v>
      </c>
      <c r="J3124" s="612">
        <f t="shared" si="369"/>
        <v>4</v>
      </c>
    </row>
    <row r="3125" spans="2:10">
      <c r="B3125" s="332"/>
      <c r="C3125" s="334">
        <v>4000710</v>
      </c>
      <c r="D3125" s="102" t="s">
        <v>6547</v>
      </c>
      <c r="E3125" s="102">
        <v>0</v>
      </c>
      <c r="F3125" s="102">
        <v>2</v>
      </c>
      <c r="G3125" s="102">
        <v>0</v>
      </c>
      <c r="H3125" s="102">
        <v>2</v>
      </c>
      <c r="I3125" s="612">
        <f t="shared" si="368"/>
        <v>0</v>
      </c>
      <c r="J3125" s="612">
        <f t="shared" si="369"/>
        <v>4</v>
      </c>
    </row>
    <row r="3126" spans="2:10">
      <c r="B3126" s="332"/>
      <c r="C3126" s="334">
        <v>4000740</v>
      </c>
      <c r="D3126" s="102" t="s">
        <v>6548</v>
      </c>
      <c r="E3126" s="102">
        <v>0</v>
      </c>
      <c r="F3126" s="102">
        <v>2</v>
      </c>
      <c r="G3126" s="102">
        <v>0</v>
      </c>
      <c r="H3126" s="102">
        <v>2</v>
      </c>
      <c r="I3126" s="612">
        <f t="shared" si="368"/>
        <v>0</v>
      </c>
      <c r="J3126" s="612">
        <f t="shared" si="369"/>
        <v>4</v>
      </c>
    </row>
    <row r="3127" spans="2:10">
      <c r="B3127" s="332"/>
      <c r="C3127" s="334">
        <v>4000750</v>
      </c>
      <c r="D3127" s="102" t="s">
        <v>6549</v>
      </c>
      <c r="E3127" s="102">
        <v>0</v>
      </c>
      <c r="F3127" s="102">
        <v>2</v>
      </c>
      <c r="G3127" s="102">
        <v>0</v>
      </c>
      <c r="H3127" s="102">
        <v>2</v>
      </c>
      <c r="I3127" s="612">
        <f t="shared" si="368"/>
        <v>0</v>
      </c>
      <c r="J3127" s="612">
        <f t="shared" si="369"/>
        <v>4</v>
      </c>
    </row>
    <row r="3128" spans="2:10">
      <c r="B3128" s="332"/>
      <c r="C3128" s="334">
        <v>4000760</v>
      </c>
      <c r="D3128" s="102" t="s">
        <v>6550</v>
      </c>
      <c r="E3128" s="102">
        <v>0</v>
      </c>
      <c r="F3128" s="102">
        <v>34</v>
      </c>
      <c r="G3128" s="102">
        <v>0</v>
      </c>
      <c r="H3128" s="102">
        <v>2</v>
      </c>
      <c r="I3128" s="612">
        <f t="shared" si="368"/>
        <v>0</v>
      </c>
      <c r="J3128" s="612">
        <f t="shared" si="369"/>
        <v>36</v>
      </c>
    </row>
    <row r="3129" spans="2:10">
      <c r="B3129" s="332"/>
      <c r="C3129" s="334">
        <v>4000770</v>
      </c>
      <c r="D3129" s="102" t="s">
        <v>6551</v>
      </c>
      <c r="E3129" s="102">
        <v>0</v>
      </c>
      <c r="F3129" s="102">
        <v>34</v>
      </c>
      <c r="G3129" s="102">
        <v>0</v>
      </c>
      <c r="H3129" s="102">
        <v>2</v>
      </c>
      <c r="I3129" s="612">
        <f t="shared" si="368"/>
        <v>0</v>
      </c>
      <c r="J3129" s="612">
        <f t="shared" si="369"/>
        <v>36</v>
      </c>
    </row>
    <row r="3130" spans="2:10">
      <c r="B3130" s="332"/>
      <c r="C3130" s="334">
        <v>4000780</v>
      </c>
      <c r="D3130" s="102" t="s">
        <v>6552</v>
      </c>
      <c r="E3130" s="102">
        <v>42</v>
      </c>
      <c r="F3130" s="102">
        <v>195</v>
      </c>
      <c r="G3130" s="102">
        <v>0</v>
      </c>
      <c r="H3130" s="102">
        <v>4</v>
      </c>
      <c r="I3130" s="612">
        <f t="shared" si="368"/>
        <v>42</v>
      </c>
      <c r="J3130" s="612">
        <f t="shared" si="369"/>
        <v>199</v>
      </c>
    </row>
    <row r="3131" spans="2:10">
      <c r="B3131" s="332"/>
      <c r="C3131" s="334">
        <v>4000790</v>
      </c>
      <c r="D3131" s="102" t="s">
        <v>6553</v>
      </c>
      <c r="E3131" s="102">
        <v>42</v>
      </c>
      <c r="F3131" s="102">
        <v>195</v>
      </c>
      <c r="G3131" s="102">
        <v>0</v>
      </c>
      <c r="H3131" s="102">
        <v>4</v>
      </c>
      <c r="I3131" s="612">
        <f t="shared" ref="I3131:I3149" si="371">SUM(E3131,G3131)</f>
        <v>42</v>
      </c>
      <c r="J3131" s="612">
        <f t="shared" ref="J3131:J3149" si="372">SUM(F3131,H3131)</f>
        <v>199</v>
      </c>
    </row>
    <row r="3132" spans="2:10">
      <c r="B3132" s="332"/>
      <c r="C3132" s="334">
        <v>4000820</v>
      </c>
      <c r="D3132" s="102" t="s">
        <v>6554</v>
      </c>
      <c r="E3132" s="102">
        <v>164</v>
      </c>
      <c r="F3132" s="102">
        <v>75</v>
      </c>
      <c r="G3132" s="102">
        <v>125</v>
      </c>
      <c r="H3132" s="102">
        <v>113</v>
      </c>
      <c r="I3132" s="612">
        <f t="shared" si="371"/>
        <v>289</v>
      </c>
      <c r="J3132" s="612">
        <f t="shared" si="372"/>
        <v>188</v>
      </c>
    </row>
    <row r="3133" spans="2:10">
      <c r="B3133" s="332"/>
      <c r="C3133" s="334">
        <v>4000830</v>
      </c>
      <c r="D3133" s="102" t="s">
        <v>6555</v>
      </c>
      <c r="E3133" s="102">
        <v>164</v>
      </c>
      <c r="F3133" s="102">
        <v>75</v>
      </c>
      <c r="G3133" s="102">
        <v>125</v>
      </c>
      <c r="H3133" s="102">
        <v>113</v>
      </c>
      <c r="I3133" s="612">
        <f t="shared" si="371"/>
        <v>289</v>
      </c>
      <c r="J3133" s="612">
        <f t="shared" si="372"/>
        <v>188</v>
      </c>
    </row>
    <row r="3134" spans="2:10">
      <c r="B3134" s="332"/>
      <c r="C3134" s="334">
        <v>4000860</v>
      </c>
      <c r="D3134" s="102" t="s">
        <v>6556</v>
      </c>
      <c r="E3134" s="102">
        <v>19</v>
      </c>
      <c r="F3134" s="102">
        <v>113</v>
      </c>
      <c r="G3134" s="102">
        <v>42</v>
      </c>
      <c r="H3134" s="102">
        <v>113</v>
      </c>
      <c r="I3134" s="612">
        <f t="shared" si="371"/>
        <v>61</v>
      </c>
      <c r="J3134" s="612">
        <f t="shared" si="372"/>
        <v>226</v>
      </c>
    </row>
    <row r="3135" spans="2:10">
      <c r="B3135" s="332"/>
      <c r="C3135" s="334">
        <v>4000870</v>
      </c>
      <c r="D3135" s="102" t="s">
        <v>6557</v>
      </c>
      <c r="E3135" s="102">
        <v>19</v>
      </c>
      <c r="F3135" s="102">
        <v>113</v>
      </c>
      <c r="G3135" s="102">
        <v>42</v>
      </c>
      <c r="H3135" s="102">
        <v>113</v>
      </c>
      <c r="I3135" s="612">
        <f t="shared" si="371"/>
        <v>61</v>
      </c>
      <c r="J3135" s="612">
        <f t="shared" si="372"/>
        <v>226</v>
      </c>
    </row>
    <row r="3136" spans="2:10">
      <c r="B3136" s="332"/>
      <c r="C3136" s="334">
        <v>4000880</v>
      </c>
      <c r="D3136" s="102" t="s">
        <v>6558</v>
      </c>
      <c r="E3136" s="102">
        <v>0</v>
      </c>
      <c r="F3136" s="102">
        <v>5</v>
      </c>
      <c r="G3136" s="102">
        <v>0</v>
      </c>
      <c r="H3136" s="102">
        <v>5</v>
      </c>
      <c r="I3136" s="612">
        <f t="shared" si="371"/>
        <v>0</v>
      </c>
      <c r="J3136" s="612">
        <f t="shared" si="372"/>
        <v>10</v>
      </c>
    </row>
    <row r="3137" spans="2:10">
      <c r="B3137" s="332"/>
      <c r="C3137" s="334">
        <v>4000890</v>
      </c>
      <c r="D3137" s="102" t="s">
        <v>6559</v>
      </c>
      <c r="E3137" s="102">
        <v>0</v>
      </c>
      <c r="F3137" s="102">
        <v>5</v>
      </c>
      <c r="G3137" s="102">
        <v>0</v>
      </c>
      <c r="H3137" s="102">
        <v>5</v>
      </c>
      <c r="I3137" s="612">
        <f t="shared" si="371"/>
        <v>0</v>
      </c>
      <c r="J3137" s="612">
        <f t="shared" si="372"/>
        <v>10</v>
      </c>
    </row>
    <row r="3138" spans="2:10">
      <c r="B3138" s="332"/>
      <c r="C3138" s="334">
        <v>4000920</v>
      </c>
      <c r="D3138" s="102" t="s">
        <v>6560</v>
      </c>
      <c r="E3138" s="102">
        <v>128</v>
      </c>
      <c r="F3138" s="102">
        <v>49</v>
      </c>
      <c r="G3138" s="102">
        <v>80</v>
      </c>
      <c r="H3138" s="102">
        <v>49</v>
      </c>
      <c r="I3138" s="612">
        <f t="shared" si="371"/>
        <v>208</v>
      </c>
      <c r="J3138" s="612">
        <f t="shared" si="372"/>
        <v>98</v>
      </c>
    </row>
    <row r="3139" spans="2:10">
      <c r="B3139" s="332"/>
      <c r="C3139" s="334">
        <v>4000930</v>
      </c>
      <c r="D3139" s="102" t="s">
        <v>6561</v>
      </c>
      <c r="E3139" s="102">
        <v>128</v>
      </c>
      <c r="F3139" s="102">
        <v>49</v>
      </c>
      <c r="G3139" s="102">
        <v>80</v>
      </c>
      <c r="H3139" s="102">
        <v>49</v>
      </c>
      <c r="I3139" s="612">
        <f t="shared" si="371"/>
        <v>208</v>
      </c>
      <c r="J3139" s="612">
        <f t="shared" si="372"/>
        <v>98</v>
      </c>
    </row>
    <row r="3140" spans="2:10">
      <c r="B3140" s="332"/>
      <c r="C3140" s="334">
        <v>4000940</v>
      </c>
      <c r="D3140" s="102" t="s">
        <v>6562</v>
      </c>
      <c r="E3140" s="102">
        <v>0</v>
      </c>
      <c r="F3140" s="102">
        <v>5</v>
      </c>
      <c r="G3140" s="102">
        <v>0</v>
      </c>
      <c r="H3140" s="102">
        <v>5</v>
      </c>
      <c r="I3140" s="612">
        <f t="shared" si="371"/>
        <v>0</v>
      </c>
      <c r="J3140" s="612">
        <f t="shared" si="372"/>
        <v>10</v>
      </c>
    </row>
    <row r="3141" spans="2:10">
      <c r="B3141" s="332"/>
      <c r="C3141" s="334">
        <v>4000950</v>
      </c>
      <c r="D3141" s="102" t="s">
        <v>6563</v>
      </c>
      <c r="E3141" s="102">
        <v>0</v>
      </c>
      <c r="F3141" s="102">
        <v>5</v>
      </c>
      <c r="G3141" s="102">
        <v>0</v>
      </c>
      <c r="H3141" s="102">
        <v>5</v>
      </c>
      <c r="I3141" s="612">
        <f t="shared" si="371"/>
        <v>0</v>
      </c>
      <c r="J3141" s="612">
        <f t="shared" si="372"/>
        <v>10</v>
      </c>
    </row>
    <row r="3142" spans="2:10">
      <c r="B3142" s="332"/>
      <c r="C3142" s="334">
        <v>4000960</v>
      </c>
      <c r="D3142" s="102" t="s">
        <v>6564</v>
      </c>
      <c r="E3142" s="102">
        <v>13</v>
      </c>
      <c r="F3142" s="102">
        <v>75</v>
      </c>
      <c r="G3142" s="102">
        <v>4</v>
      </c>
      <c r="H3142" s="102">
        <v>38</v>
      </c>
      <c r="I3142" s="612">
        <f t="shared" si="371"/>
        <v>17</v>
      </c>
      <c r="J3142" s="612">
        <f t="shared" si="372"/>
        <v>113</v>
      </c>
    </row>
    <row r="3143" spans="2:10">
      <c r="B3143" s="332"/>
      <c r="C3143" s="334">
        <v>4000970</v>
      </c>
      <c r="D3143" s="102" t="s">
        <v>6565</v>
      </c>
      <c r="E3143" s="102">
        <v>13</v>
      </c>
      <c r="F3143" s="102">
        <v>75</v>
      </c>
      <c r="G3143" s="102">
        <v>4</v>
      </c>
      <c r="H3143" s="102">
        <v>38</v>
      </c>
      <c r="I3143" s="612">
        <f t="shared" si="371"/>
        <v>17</v>
      </c>
      <c r="J3143" s="612">
        <f t="shared" si="372"/>
        <v>113</v>
      </c>
    </row>
    <row r="3144" spans="2:10">
      <c r="B3144" s="332"/>
      <c r="C3144" s="334">
        <v>4001140</v>
      </c>
      <c r="D3144" s="102" t="s">
        <v>6566</v>
      </c>
      <c r="E3144" s="102">
        <v>1</v>
      </c>
      <c r="F3144" s="102">
        <v>0</v>
      </c>
      <c r="G3144" s="102">
        <v>0</v>
      </c>
      <c r="H3144" s="102">
        <v>0</v>
      </c>
      <c r="I3144" s="612">
        <f t="shared" si="371"/>
        <v>1</v>
      </c>
      <c r="J3144" s="612">
        <f t="shared" si="372"/>
        <v>0</v>
      </c>
    </row>
    <row r="3145" spans="2:10">
      <c r="B3145" s="332"/>
      <c r="C3145" s="334">
        <v>4001150</v>
      </c>
      <c r="D3145" s="102" t="s">
        <v>6567</v>
      </c>
      <c r="E3145" s="102">
        <v>1</v>
      </c>
      <c r="F3145" s="102">
        <v>0</v>
      </c>
      <c r="G3145" s="102">
        <v>0</v>
      </c>
      <c r="H3145" s="102">
        <v>0</v>
      </c>
      <c r="I3145" s="612">
        <f t="shared" si="371"/>
        <v>1</v>
      </c>
      <c r="J3145" s="612">
        <f t="shared" si="372"/>
        <v>0</v>
      </c>
    </row>
    <row r="3146" spans="2:10">
      <c r="B3146" s="332"/>
      <c r="C3146" s="334">
        <v>4001420</v>
      </c>
      <c r="D3146" s="102" t="s">
        <v>6568</v>
      </c>
      <c r="E3146" s="102">
        <v>0</v>
      </c>
      <c r="F3146" s="102">
        <v>1</v>
      </c>
      <c r="G3146" s="102">
        <v>0</v>
      </c>
      <c r="H3146" s="102">
        <v>1</v>
      </c>
      <c r="I3146" s="612">
        <f t="shared" si="371"/>
        <v>0</v>
      </c>
      <c r="J3146" s="612">
        <f t="shared" si="372"/>
        <v>2</v>
      </c>
    </row>
    <row r="3147" spans="2:10">
      <c r="B3147" s="332"/>
      <c r="C3147" s="334">
        <v>4001430</v>
      </c>
      <c r="D3147" s="102" t="s">
        <v>6569</v>
      </c>
      <c r="E3147" s="102">
        <v>0</v>
      </c>
      <c r="F3147" s="102">
        <v>1</v>
      </c>
      <c r="G3147" s="102">
        <v>0</v>
      </c>
      <c r="H3147" s="102">
        <v>1</v>
      </c>
      <c r="I3147" s="612">
        <f t="shared" si="371"/>
        <v>0</v>
      </c>
      <c r="J3147" s="612">
        <f t="shared" si="372"/>
        <v>2</v>
      </c>
    </row>
    <row r="3148" spans="2:10">
      <c r="B3148" s="332"/>
      <c r="C3148" s="334">
        <v>4001620</v>
      </c>
      <c r="D3148" s="102" t="s">
        <v>6570</v>
      </c>
      <c r="E3148" s="102">
        <v>1</v>
      </c>
      <c r="F3148" s="102">
        <v>0</v>
      </c>
      <c r="G3148" s="102">
        <v>0</v>
      </c>
      <c r="H3148" s="102">
        <v>0</v>
      </c>
      <c r="I3148" s="612">
        <f t="shared" si="371"/>
        <v>1</v>
      </c>
      <c r="J3148" s="612">
        <f t="shared" si="372"/>
        <v>0</v>
      </c>
    </row>
    <row r="3149" spans="2:10">
      <c r="B3149" s="332"/>
      <c r="C3149" s="334">
        <v>4001630</v>
      </c>
      <c r="D3149" s="102" t="s">
        <v>6571</v>
      </c>
      <c r="E3149" s="102">
        <v>1</v>
      </c>
      <c r="F3149" s="102">
        <v>0</v>
      </c>
      <c r="G3149" s="102">
        <v>0</v>
      </c>
      <c r="H3149" s="102">
        <v>0</v>
      </c>
      <c r="I3149" s="612">
        <f t="shared" si="371"/>
        <v>1</v>
      </c>
      <c r="J3149" s="612">
        <f t="shared" si="372"/>
        <v>0</v>
      </c>
    </row>
    <row r="3150" spans="2:10">
      <c r="C3150" s="523"/>
      <c r="D3150" s="354"/>
      <c r="E3150" s="354"/>
      <c r="F3150" s="354"/>
      <c r="G3150" s="354"/>
      <c r="H3150" s="354"/>
      <c r="I3150" s="616"/>
      <c r="J3150" s="616"/>
    </row>
    <row r="3151" spans="2:10" s="86" customFormat="1" ht="13.8">
      <c r="B3151" s="321" t="s">
        <v>1751</v>
      </c>
      <c r="C3151" s="330"/>
      <c r="D3151" s="321"/>
      <c r="E3151" s="321"/>
      <c r="F3151" s="321"/>
      <c r="G3151" s="321"/>
      <c r="H3151" s="321"/>
      <c r="I3151" s="321"/>
      <c r="J3151" s="321"/>
    </row>
    <row r="3152" spans="2:10" s="86" customFormat="1">
      <c r="B3152" s="370" t="s">
        <v>108</v>
      </c>
      <c r="C3152"/>
      <c r="D3152"/>
      <c r="E3152" s="624"/>
      <c r="F3152" s="624"/>
      <c r="G3152" s="624"/>
      <c r="H3152" s="624"/>
      <c r="I3152" s="624"/>
      <c r="J3152" s="624"/>
    </row>
    <row r="3153" spans="2:10" s="86" customFormat="1">
      <c r="B3153" s="370" t="s">
        <v>109</v>
      </c>
      <c r="C3153"/>
      <c r="D3153"/>
      <c r="E3153" s="624"/>
      <c r="F3153" s="624"/>
      <c r="G3153" s="624"/>
      <c r="H3153" s="624"/>
      <c r="I3153" s="624"/>
      <c r="J3153" s="624"/>
    </row>
    <row r="3154" spans="2:10" s="86" customFormat="1">
      <c r="B3154" s="370" t="s">
        <v>110</v>
      </c>
      <c r="C3154"/>
      <c r="D3154"/>
      <c r="E3154" s="624">
        <f>E3157+E3302+E3381+E3514+E3573</f>
        <v>544294</v>
      </c>
      <c r="F3154" s="624">
        <f t="shared" ref="F3154:H3154" si="373">F3157+F3302+F3381+F3514+F3573</f>
        <v>544294</v>
      </c>
      <c r="G3154" s="624">
        <f t="shared" si="373"/>
        <v>1135933</v>
      </c>
      <c r="H3154" s="624">
        <f t="shared" si="373"/>
        <v>1135933</v>
      </c>
      <c r="I3154" s="355">
        <f t="shared" ref="I3154" si="374">SUM(E3154,G3154)</f>
        <v>1680227</v>
      </c>
      <c r="J3154" s="355">
        <f t="shared" ref="J3154" si="375">SUM(F3154,H3154)</f>
        <v>1680227</v>
      </c>
    </row>
    <row r="3155" spans="2:10" s="86" customFormat="1">
      <c r="B3155" s="355" t="s">
        <v>1741</v>
      </c>
      <c r="C3155" s="345"/>
      <c r="D3155" s="355"/>
      <c r="E3155" s="355">
        <v>36826</v>
      </c>
      <c r="F3155" s="355">
        <v>36826</v>
      </c>
      <c r="G3155" s="355">
        <v>23606</v>
      </c>
      <c r="H3155" s="355">
        <v>23606</v>
      </c>
      <c r="I3155" s="355">
        <f t="shared" ref="I3155:I3156" si="376">SUM(E3155,G3155)</f>
        <v>60432</v>
      </c>
      <c r="J3155" s="355">
        <f t="shared" ref="J3155:J3156" si="377">SUM(F3155,H3155)</f>
        <v>60432</v>
      </c>
    </row>
    <row r="3156" spans="2:10" s="86" customFormat="1">
      <c r="B3156" s="371" t="s">
        <v>223</v>
      </c>
      <c r="C3156" s="345"/>
      <c r="D3156" s="355"/>
      <c r="E3156" s="355"/>
      <c r="F3156" s="355"/>
      <c r="G3156" s="355"/>
      <c r="H3156" s="355"/>
      <c r="I3156" s="355">
        <f t="shared" si="376"/>
        <v>0</v>
      </c>
      <c r="J3156" s="355">
        <f t="shared" si="377"/>
        <v>0</v>
      </c>
    </row>
    <row r="3157" spans="2:10" s="86" customFormat="1">
      <c r="B3157" s="355" t="s">
        <v>298</v>
      </c>
      <c r="C3157" s="345"/>
      <c r="D3157" s="355"/>
      <c r="E3157" s="355">
        <f>E3158+E3183</f>
        <v>473350</v>
      </c>
      <c r="F3157" s="355">
        <f t="shared" ref="F3157:H3157" si="378">F3158+F3183</f>
        <v>473350</v>
      </c>
      <c r="G3157" s="355">
        <f t="shared" si="378"/>
        <v>930797</v>
      </c>
      <c r="H3157" s="355">
        <f t="shared" si="378"/>
        <v>930797</v>
      </c>
      <c r="I3157" s="355">
        <f t="shared" ref="I3157" si="379">SUM(E3157,G3157)</f>
        <v>1404147</v>
      </c>
      <c r="J3157" s="355">
        <f t="shared" ref="J3157" si="380">SUM(F3157,H3157)</f>
        <v>1404147</v>
      </c>
    </row>
    <row r="3158" spans="2:10">
      <c r="B3158" s="265" t="s">
        <v>6095</v>
      </c>
      <c r="C3158" s="103"/>
      <c r="D3158" s="102"/>
      <c r="E3158" s="102">
        <f>SUM(E3159:E3182)</f>
        <v>52404</v>
      </c>
      <c r="F3158" s="102">
        <f>SUM(F3159:F3182)</f>
        <v>52404</v>
      </c>
      <c r="G3158" s="102">
        <f>SUM(G3159:G3182)</f>
        <v>142786</v>
      </c>
      <c r="H3158" s="102">
        <f>SUM(H3159:H3182)</f>
        <v>142786</v>
      </c>
      <c r="I3158" s="612">
        <f t="shared" ref="I3158:I3221" si="381">SUM(E3158,G3158)</f>
        <v>195190</v>
      </c>
      <c r="J3158" s="612">
        <f t="shared" ref="J3158" si="382">SUM(F3158,H3158)</f>
        <v>195190</v>
      </c>
    </row>
    <row r="3159" spans="2:10">
      <c r="B3159" s="332"/>
      <c r="C3159" s="973" t="s">
        <v>5325</v>
      </c>
      <c r="D3159" s="525" t="s">
        <v>5326</v>
      </c>
      <c r="E3159" s="614">
        <v>27143</v>
      </c>
      <c r="F3159" s="614">
        <v>27143</v>
      </c>
      <c r="G3159" s="614">
        <v>55957</v>
      </c>
      <c r="H3159" s="614">
        <v>55957</v>
      </c>
      <c r="I3159" s="612">
        <f t="shared" si="381"/>
        <v>83100</v>
      </c>
      <c r="J3159" s="612">
        <f t="shared" ref="J3159:J3183" si="383">SUM(F3159,H3159)</f>
        <v>83100</v>
      </c>
    </row>
    <row r="3160" spans="2:10">
      <c r="B3160" s="332"/>
      <c r="C3160" s="973" t="s">
        <v>5327</v>
      </c>
      <c r="D3160" s="525" t="s">
        <v>5328</v>
      </c>
      <c r="E3160" s="614">
        <v>176</v>
      </c>
      <c r="F3160" s="614">
        <v>176</v>
      </c>
      <c r="G3160" s="614">
        <v>890</v>
      </c>
      <c r="H3160" s="614">
        <v>890</v>
      </c>
      <c r="I3160" s="612">
        <f t="shared" si="381"/>
        <v>1066</v>
      </c>
      <c r="J3160" s="612">
        <f t="shared" si="383"/>
        <v>1066</v>
      </c>
    </row>
    <row r="3161" spans="2:10">
      <c r="B3161" s="332"/>
      <c r="C3161" s="973" t="s">
        <v>5329</v>
      </c>
      <c r="D3161" s="525" t="s">
        <v>5330</v>
      </c>
      <c r="E3161" s="614">
        <v>11</v>
      </c>
      <c r="F3161" s="614">
        <v>11</v>
      </c>
      <c r="G3161" s="614">
        <v>26</v>
      </c>
      <c r="H3161" s="614">
        <v>26</v>
      </c>
      <c r="I3161" s="612">
        <f t="shared" si="381"/>
        <v>37</v>
      </c>
      <c r="J3161" s="612">
        <f t="shared" si="383"/>
        <v>37</v>
      </c>
    </row>
    <row r="3162" spans="2:10">
      <c r="B3162" s="332"/>
      <c r="C3162" s="973" t="s">
        <v>5331</v>
      </c>
      <c r="D3162" s="525" t="s">
        <v>5332</v>
      </c>
      <c r="E3162" s="614">
        <v>174</v>
      </c>
      <c r="F3162" s="614">
        <v>174</v>
      </c>
      <c r="G3162" s="614">
        <v>887</v>
      </c>
      <c r="H3162" s="614">
        <v>887</v>
      </c>
      <c r="I3162" s="612">
        <f t="shared" si="381"/>
        <v>1061</v>
      </c>
      <c r="J3162" s="612">
        <f t="shared" si="383"/>
        <v>1061</v>
      </c>
    </row>
    <row r="3163" spans="2:10">
      <c r="B3163" s="332"/>
      <c r="C3163" s="973" t="s">
        <v>5333</v>
      </c>
      <c r="D3163" s="525" t="s">
        <v>5334</v>
      </c>
      <c r="E3163" s="614">
        <v>52</v>
      </c>
      <c r="F3163" s="614">
        <v>52</v>
      </c>
      <c r="G3163" s="614">
        <v>529</v>
      </c>
      <c r="H3163" s="614">
        <v>529</v>
      </c>
      <c r="I3163" s="612">
        <f t="shared" si="381"/>
        <v>581</v>
      </c>
      <c r="J3163" s="612">
        <f t="shared" si="383"/>
        <v>581</v>
      </c>
    </row>
    <row r="3164" spans="2:10">
      <c r="B3164" s="332"/>
      <c r="C3164" s="973" t="s">
        <v>5335</v>
      </c>
      <c r="D3164" s="525" t="s">
        <v>5336</v>
      </c>
      <c r="E3164" s="614">
        <v>127</v>
      </c>
      <c r="F3164" s="614">
        <v>127</v>
      </c>
      <c r="G3164" s="614">
        <v>855</v>
      </c>
      <c r="H3164" s="614">
        <v>855</v>
      </c>
      <c r="I3164" s="612">
        <f t="shared" si="381"/>
        <v>982</v>
      </c>
      <c r="J3164" s="612">
        <f t="shared" si="383"/>
        <v>982</v>
      </c>
    </row>
    <row r="3165" spans="2:10">
      <c r="B3165" s="332"/>
      <c r="C3165" s="973" t="s">
        <v>3188</v>
      </c>
      <c r="D3165" s="525" t="s">
        <v>3189</v>
      </c>
      <c r="E3165" s="614">
        <v>315</v>
      </c>
      <c r="F3165" s="614">
        <v>315</v>
      </c>
      <c r="G3165" s="614">
        <v>9</v>
      </c>
      <c r="H3165" s="614">
        <v>9</v>
      </c>
      <c r="I3165" s="612">
        <f t="shared" si="381"/>
        <v>324</v>
      </c>
      <c r="J3165" s="612">
        <f t="shared" si="383"/>
        <v>324</v>
      </c>
    </row>
    <row r="3166" spans="2:10">
      <c r="B3166" s="332"/>
      <c r="C3166" s="973" t="s">
        <v>5337</v>
      </c>
      <c r="D3166" s="525" t="s">
        <v>5338</v>
      </c>
      <c r="E3166" s="614">
        <v>51</v>
      </c>
      <c r="F3166" s="614">
        <v>51</v>
      </c>
      <c r="G3166" s="614">
        <v>172</v>
      </c>
      <c r="H3166" s="614">
        <v>172</v>
      </c>
      <c r="I3166" s="612">
        <f t="shared" si="381"/>
        <v>223</v>
      </c>
      <c r="J3166" s="612">
        <f t="shared" si="383"/>
        <v>223</v>
      </c>
    </row>
    <row r="3167" spans="2:10">
      <c r="B3167" s="332"/>
      <c r="C3167" s="973" t="s">
        <v>5339</v>
      </c>
      <c r="D3167" s="525" t="s">
        <v>5340</v>
      </c>
      <c r="E3167" s="614">
        <v>5397</v>
      </c>
      <c r="F3167" s="614">
        <v>5397</v>
      </c>
      <c r="G3167" s="614">
        <v>22579</v>
      </c>
      <c r="H3167" s="614">
        <v>22579</v>
      </c>
      <c r="I3167" s="612">
        <f t="shared" si="381"/>
        <v>27976</v>
      </c>
      <c r="J3167" s="612">
        <f t="shared" si="383"/>
        <v>27976</v>
      </c>
    </row>
    <row r="3168" spans="2:10">
      <c r="B3168" s="332"/>
      <c r="C3168" s="973" t="s">
        <v>5341</v>
      </c>
      <c r="D3168" s="525" t="s">
        <v>5342</v>
      </c>
      <c r="E3168" s="614">
        <v>0</v>
      </c>
      <c r="F3168" s="614">
        <v>0</v>
      </c>
      <c r="G3168" s="614">
        <v>13</v>
      </c>
      <c r="H3168" s="614">
        <v>13</v>
      </c>
      <c r="I3168" s="612">
        <f t="shared" si="381"/>
        <v>13</v>
      </c>
      <c r="J3168" s="612">
        <f t="shared" si="383"/>
        <v>13</v>
      </c>
    </row>
    <row r="3169" spans="2:10">
      <c r="B3169" s="332"/>
      <c r="C3169" s="973" t="s">
        <v>5343</v>
      </c>
      <c r="D3169" s="525" t="s">
        <v>5344</v>
      </c>
      <c r="E3169" s="614">
        <v>5724</v>
      </c>
      <c r="F3169" s="614">
        <v>5724</v>
      </c>
      <c r="G3169" s="614">
        <v>9956</v>
      </c>
      <c r="H3169" s="614">
        <v>9956</v>
      </c>
      <c r="I3169" s="612">
        <f t="shared" si="381"/>
        <v>15680</v>
      </c>
      <c r="J3169" s="612">
        <f t="shared" si="383"/>
        <v>15680</v>
      </c>
    </row>
    <row r="3170" spans="2:10">
      <c r="B3170" s="332"/>
      <c r="C3170" s="973" t="s">
        <v>5345</v>
      </c>
      <c r="D3170" s="525" t="s">
        <v>5346</v>
      </c>
      <c r="E3170" s="614">
        <v>4046</v>
      </c>
      <c r="F3170" s="614">
        <v>4046</v>
      </c>
      <c r="G3170" s="614">
        <v>19206</v>
      </c>
      <c r="H3170" s="614">
        <v>19206</v>
      </c>
      <c r="I3170" s="612">
        <f t="shared" si="381"/>
        <v>23252</v>
      </c>
      <c r="J3170" s="612">
        <f t="shared" si="383"/>
        <v>23252</v>
      </c>
    </row>
    <row r="3171" spans="2:10">
      <c r="B3171" s="332"/>
      <c r="C3171" s="973" t="s">
        <v>5347</v>
      </c>
      <c r="D3171" s="525" t="s">
        <v>5348</v>
      </c>
      <c r="E3171" s="614">
        <v>6461</v>
      </c>
      <c r="F3171" s="614">
        <v>6461</v>
      </c>
      <c r="G3171" s="614">
        <v>26606</v>
      </c>
      <c r="H3171" s="614">
        <v>26606</v>
      </c>
      <c r="I3171" s="612">
        <f t="shared" si="381"/>
        <v>33067</v>
      </c>
      <c r="J3171" s="612">
        <f t="shared" si="383"/>
        <v>33067</v>
      </c>
    </row>
    <row r="3172" spans="2:10">
      <c r="B3172" s="332"/>
      <c r="C3172" s="973" t="s">
        <v>5349</v>
      </c>
      <c r="D3172" s="525" t="s">
        <v>5350</v>
      </c>
      <c r="E3172" s="614">
        <v>0</v>
      </c>
      <c r="F3172" s="614">
        <v>0</v>
      </c>
      <c r="G3172" s="614">
        <v>1</v>
      </c>
      <c r="H3172" s="614">
        <v>1</v>
      </c>
      <c r="I3172" s="612">
        <f t="shared" si="381"/>
        <v>1</v>
      </c>
      <c r="J3172" s="612">
        <f t="shared" si="383"/>
        <v>1</v>
      </c>
    </row>
    <row r="3173" spans="2:10">
      <c r="B3173" s="332"/>
      <c r="C3173" s="973" t="s">
        <v>5351</v>
      </c>
      <c r="D3173" s="525" t="s">
        <v>5352</v>
      </c>
      <c r="E3173" s="614">
        <v>37</v>
      </c>
      <c r="F3173" s="614">
        <v>37</v>
      </c>
      <c r="G3173" s="614">
        <v>16</v>
      </c>
      <c r="H3173" s="614">
        <v>16</v>
      </c>
      <c r="I3173" s="612">
        <f t="shared" si="381"/>
        <v>53</v>
      </c>
      <c r="J3173" s="612">
        <f t="shared" si="383"/>
        <v>53</v>
      </c>
    </row>
    <row r="3174" spans="2:10">
      <c r="B3174" s="332"/>
      <c r="C3174" s="973" t="s">
        <v>5353</v>
      </c>
      <c r="D3174" s="525" t="s">
        <v>5354</v>
      </c>
      <c r="E3174" s="614">
        <v>1</v>
      </c>
      <c r="F3174" s="614">
        <v>1</v>
      </c>
      <c r="G3174" s="614">
        <v>0</v>
      </c>
      <c r="H3174" s="614">
        <v>0</v>
      </c>
      <c r="I3174" s="612">
        <f t="shared" si="381"/>
        <v>1</v>
      </c>
      <c r="J3174" s="612">
        <f t="shared" si="383"/>
        <v>1</v>
      </c>
    </row>
    <row r="3175" spans="2:10">
      <c r="B3175" s="332"/>
      <c r="C3175" s="973" t="s">
        <v>5355</v>
      </c>
      <c r="D3175" s="525" t="s">
        <v>5356</v>
      </c>
      <c r="E3175" s="614">
        <v>10</v>
      </c>
      <c r="F3175" s="614">
        <v>10</v>
      </c>
      <c r="G3175" s="614">
        <v>109</v>
      </c>
      <c r="H3175" s="614">
        <v>109</v>
      </c>
      <c r="I3175" s="612">
        <f t="shared" si="381"/>
        <v>119</v>
      </c>
      <c r="J3175" s="612">
        <f t="shared" si="383"/>
        <v>119</v>
      </c>
    </row>
    <row r="3176" spans="2:10">
      <c r="B3176" s="332"/>
      <c r="C3176" s="973" t="s">
        <v>5357</v>
      </c>
      <c r="D3176" s="525" t="s">
        <v>5358</v>
      </c>
      <c r="E3176" s="614">
        <v>1</v>
      </c>
      <c r="F3176" s="614">
        <v>1</v>
      </c>
      <c r="G3176" s="614">
        <v>2</v>
      </c>
      <c r="H3176" s="614">
        <v>2</v>
      </c>
      <c r="I3176" s="612">
        <f t="shared" si="381"/>
        <v>3</v>
      </c>
      <c r="J3176" s="612">
        <f t="shared" si="383"/>
        <v>3</v>
      </c>
    </row>
    <row r="3177" spans="2:10">
      <c r="B3177" s="332"/>
      <c r="C3177" s="973" t="s">
        <v>5359</v>
      </c>
      <c r="D3177" s="525" t="s">
        <v>5360</v>
      </c>
      <c r="E3177" s="614">
        <v>689</v>
      </c>
      <c r="F3177" s="614">
        <v>689</v>
      </c>
      <c r="G3177" s="614">
        <v>310</v>
      </c>
      <c r="H3177" s="614">
        <v>310</v>
      </c>
      <c r="I3177" s="612">
        <f t="shared" si="381"/>
        <v>999</v>
      </c>
      <c r="J3177" s="612">
        <f t="shared" si="383"/>
        <v>999</v>
      </c>
    </row>
    <row r="3178" spans="2:10">
      <c r="B3178" s="332"/>
      <c r="C3178" s="973" t="s">
        <v>5361</v>
      </c>
      <c r="D3178" s="525" t="s">
        <v>5362</v>
      </c>
      <c r="E3178" s="614">
        <v>1352</v>
      </c>
      <c r="F3178" s="614">
        <v>1352</v>
      </c>
      <c r="G3178" s="614">
        <v>631</v>
      </c>
      <c r="H3178" s="614">
        <v>631</v>
      </c>
      <c r="I3178" s="612">
        <f t="shared" si="381"/>
        <v>1983</v>
      </c>
      <c r="J3178" s="612">
        <f t="shared" si="383"/>
        <v>1983</v>
      </c>
    </row>
    <row r="3179" spans="2:10">
      <c r="B3179" s="332"/>
      <c r="C3179" s="973" t="s">
        <v>5363</v>
      </c>
      <c r="D3179" s="525" t="s">
        <v>5364</v>
      </c>
      <c r="E3179" s="614">
        <v>318</v>
      </c>
      <c r="F3179" s="614">
        <v>318</v>
      </c>
      <c r="G3179" s="614">
        <v>1905</v>
      </c>
      <c r="H3179" s="614">
        <v>1905</v>
      </c>
      <c r="I3179" s="612">
        <f t="shared" si="381"/>
        <v>2223</v>
      </c>
      <c r="J3179" s="612">
        <f t="shared" si="383"/>
        <v>2223</v>
      </c>
    </row>
    <row r="3180" spans="2:10">
      <c r="B3180" s="332"/>
      <c r="C3180" s="973" t="s">
        <v>5365</v>
      </c>
      <c r="D3180" s="525" t="s">
        <v>5366</v>
      </c>
      <c r="E3180" s="614">
        <v>300</v>
      </c>
      <c r="F3180" s="614">
        <v>300</v>
      </c>
      <c r="G3180" s="614">
        <v>1890</v>
      </c>
      <c r="H3180" s="614">
        <v>1890</v>
      </c>
      <c r="I3180" s="612">
        <f t="shared" si="381"/>
        <v>2190</v>
      </c>
      <c r="J3180" s="612">
        <f t="shared" si="383"/>
        <v>2190</v>
      </c>
    </row>
    <row r="3181" spans="2:10">
      <c r="B3181" s="332"/>
      <c r="C3181" s="973" t="s">
        <v>5367</v>
      </c>
      <c r="D3181" s="525" t="s">
        <v>5368</v>
      </c>
      <c r="E3181" s="614">
        <v>5</v>
      </c>
      <c r="F3181" s="614">
        <v>5</v>
      </c>
      <c r="G3181" s="614">
        <v>75</v>
      </c>
      <c r="H3181" s="614">
        <v>75</v>
      </c>
      <c r="I3181" s="612">
        <f t="shared" si="381"/>
        <v>80</v>
      </c>
      <c r="J3181" s="612">
        <f t="shared" si="383"/>
        <v>80</v>
      </c>
    </row>
    <row r="3182" spans="2:10">
      <c r="B3182" s="332"/>
      <c r="C3182" s="976" t="s">
        <v>5369</v>
      </c>
      <c r="D3182" s="527" t="s">
        <v>5370</v>
      </c>
      <c r="E3182" s="614">
        <v>14</v>
      </c>
      <c r="F3182" s="614">
        <v>14</v>
      </c>
      <c r="G3182" s="614">
        <v>162</v>
      </c>
      <c r="H3182" s="614">
        <v>162</v>
      </c>
      <c r="I3182" s="612">
        <f t="shared" si="381"/>
        <v>176</v>
      </c>
      <c r="J3182" s="612">
        <f t="shared" si="383"/>
        <v>176</v>
      </c>
    </row>
    <row r="3183" spans="2:10">
      <c r="B3183" s="593" t="s">
        <v>6096</v>
      </c>
      <c r="C3183" s="594"/>
      <c r="D3183" s="595"/>
      <c r="E3183" s="595">
        <f>SUM(E3186:E3298)</f>
        <v>420946</v>
      </c>
      <c r="F3183" s="595">
        <f t="shared" ref="F3183:H3183" si="384">SUM(F3186:F3298)</f>
        <v>420946</v>
      </c>
      <c r="G3183" s="595">
        <f t="shared" si="384"/>
        <v>788011</v>
      </c>
      <c r="H3183" s="595">
        <f t="shared" si="384"/>
        <v>788011</v>
      </c>
      <c r="I3183" s="625">
        <f t="shared" si="381"/>
        <v>1208957</v>
      </c>
      <c r="J3183" s="625">
        <f t="shared" si="383"/>
        <v>1208957</v>
      </c>
    </row>
    <row r="3184" spans="2:10">
      <c r="B3184" s="332"/>
      <c r="C3184" s="980" t="s">
        <v>3690</v>
      </c>
      <c r="D3184" s="528" t="s">
        <v>3691</v>
      </c>
      <c r="E3184" s="626">
        <v>210</v>
      </c>
      <c r="F3184" s="626">
        <v>210</v>
      </c>
      <c r="G3184" s="626">
        <v>974</v>
      </c>
      <c r="H3184" s="626">
        <v>974</v>
      </c>
      <c r="I3184" s="825">
        <f t="shared" si="381"/>
        <v>1184</v>
      </c>
      <c r="J3184" s="825">
        <f t="shared" ref="J3184:J3245" si="385">SUM(F3184,H3184)</f>
        <v>1184</v>
      </c>
    </row>
    <row r="3185" spans="2:10">
      <c r="B3185" s="332"/>
      <c r="C3185" s="980" t="s">
        <v>3182</v>
      </c>
      <c r="D3185" s="528" t="s">
        <v>3183</v>
      </c>
      <c r="E3185" s="626">
        <v>10414</v>
      </c>
      <c r="F3185" s="626">
        <v>10414</v>
      </c>
      <c r="G3185" s="626">
        <v>41</v>
      </c>
      <c r="H3185" s="626">
        <v>41</v>
      </c>
      <c r="I3185" s="825">
        <f t="shared" si="381"/>
        <v>10455</v>
      </c>
      <c r="J3185" s="825">
        <f t="shared" si="385"/>
        <v>10455</v>
      </c>
    </row>
    <row r="3186" spans="2:10">
      <c r="B3186" s="332"/>
      <c r="C3186" s="973" t="s">
        <v>3184</v>
      </c>
      <c r="D3186" s="525" t="s">
        <v>3185</v>
      </c>
      <c r="E3186" s="614">
        <v>12</v>
      </c>
      <c r="F3186" s="614">
        <v>12</v>
      </c>
      <c r="G3186" s="614">
        <v>0</v>
      </c>
      <c r="H3186" s="614">
        <v>0</v>
      </c>
      <c r="I3186" s="612">
        <f t="shared" si="381"/>
        <v>12</v>
      </c>
      <c r="J3186" s="612">
        <f t="shared" si="385"/>
        <v>12</v>
      </c>
    </row>
    <row r="3187" spans="2:10">
      <c r="B3187" s="332"/>
      <c r="C3187" s="974" t="s">
        <v>5371</v>
      </c>
      <c r="D3187" s="529" t="s">
        <v>5372</v>
      </c>
      <c r="E3187" s="614">
        <v>3186</v>
      </c>
      <c r="F3187" s="614">
        <v>3186</v>
      </c>
      <c r="G3187" s="614">
        <v>3947</v>
      </c>
      <c r="H3187" s="614">
        <v>3947</v>
      </c>
      <c r="I3187" s="612">
        <f t="shared" si="381"/>
        <v>7133</v>
      </c>
      <c r="J3187" s="612">
        <f t="shared" si="385"/>
        <v>7133</v>
      </c>
    </row>
    <row r="3188" spans="2:10">
      <c r="B3188" s="332"/>
      <c r="C3188" s="974" t="s">
        <v>5373</v>
      </c>
      <c r="D3188" s="529" t="s">
        <v>5374</v>
      </c>
      <c r="E3188" s="614">
        <v>14300</v>
      </c>
      <c r="F3188" s="614">
        <v>14300</v>
      </c>
      <c r="G3188" s="614">
        <v>24674</v>
      </c>
      <c r="H3188" s="614">
        <v>24674</v>
      </c>
      <c r="I3188" s="612">
        <f t="shared" si="381"/>
        <v>38974</v>
      </c>
      <c r="J3188" s="612">
        <f t="shared" si="385"/>
        <v>38974</v>
      </c>
    </row>
    <row r="3189" spans="2:10">
      <c r="B3189" s="332"/>
      <c r="C3189" s="974" t="s">
        <v>5375</v>
      </c>
      <c r="D3189" s="529" t="s">
        <v>5376</v>
      </c>
      <c r="E3189" s="614">
        <v>8380</v>
      </c>
      <c r="F3189" s="614">
        <v>8380</v>
      </c>
      <c r="G3189" s="614">
        <v>29602</v>
      </c>
      <c r="H3189" s="614">
        <v>29602</v>
      </c>
      <c r="I3189" s="612">
        <f t="shared" si="381"/>
        <v>37982</v>
      </c>
      <c r="J3189" s="612">
        <f t="shared" si="385"/>
        <v>37982</v>
      </c>
    </row>
    <row r="3190" spans="2:10">
      <c r="B3190" s="332"/>
      <c r="C3190" s="974" t="s">
        <v>5377</v>
      </c>
      <c r="D3190" s="529" t="s">
        <v>5378</v>
      </c>
      <c r="E3190" s="614">
        <v>8133</v>
      </c>
      <c r="F3190" s="614">
        <v>8133</v>
      </c>
      <c r="G3190" s="614">
        <v>10483</v>
      </c>
      <c r="H3190" s="614">
        <v>10483</v>
      </c>
      <c r="I3190" s="612">
        <f t="shared" si="381"/>
        <v>18616</v>
      </c>
      <c r="J3190" s="612">
        <f t="shared" si="385"/>
        <v>18616</v>
      </c>
    </row>
    <row r="3191" spans="2:10">
      <c r="B3191" s="332"/>
      <c r="C3191" s="974" t="s">
        <v>5379</v>
      </c>
      <c r="D3191" s="529" t="s">
        <v>5380</v>
      </c>
      <c r="E3191" s="614">
        <v>3055</v>
      </c>
      <c r="F3191" s="614">
        <v>3055</v>
      </c>
      <c r="G3191" s="614">
        <v>1644</v>
      </c>
      <c r="H3191" s="614">
        <v>1644</v>
      </c>
      <c r="I3191" s="612">
        <f t="shared" si="381"/>
        <v>4699</v>
      </c>
      <c r="J3191" s="612">
        <f t="shared" si="385"/>
        <v>4699</v>
      </c>
    </row>
    <row r="3192" spans="2:10">
      <c r="B3192" s="332"/>
      <c r="C3192" s="974" t="s">
        <v>5381</v>
      </c>
      <c r="D3192" s="529" t="s">
        <v>5382</v>
      </c>
      <c r="E3192" s="614">
        <v>11552</v>
      </c>
      <c r="F3192" s="614">
        <v>11552</v>
      </c>
      <c r="G3192" s="614">
        <v>20088</v>
      </c>
      <c r="H3192" s="614">
        <v>20088</v>
      </c>
      <c r="I3192" s="612">
        <f t="shared" si="381"/>
        <v>31640</v>
      </c>
      <c r="J3192" s="612">
        <f t="shared" si="385"/>
        <v>31640</v>
      </c>
    </row>
    <row r="3193" spans="2:10">
      <c r="B3193" s="332"/>
      <c r="C3193" s="974" t="s">
        <v>5383</v>
      </c>
      <c r="D3193" s="529" t="s">
        <v>5384</v>
      </c>
      <c r="E3193" s="614">
        <v>13993</v>
      </c>
      <c r="F3193" s="614">
        <v>13993</v>
      </c>
      <c r="G3193" s="614">
        <v>24895</v>
      </c>
      <c r="H3193" s="614">
        <v>24895</v>
      </c>
      <c r="I3193" s="612">
        <f t="shared" si="381"/>
        <v>38888</v>
      </c>
      <c r="J3193" s="612">
        <f t="shared" si="385"/>
        <v>38888</v>
      </c>
    </row>
    <row r="3194" spans="2:10">
      <c r="B3194" s="332"/>
      <c r="C3194" s="974" t="s">
        <v>5385</v>
      </c>
      <c r="D3194" s="529" t="s">
        <v>5386</v>
      </c>
      <c r="E3194" s="614">
        <v>1570</v>
      </c>
      <c r="F3194" s="614">
        <v>1570</v>
      </c>
      <c r="G3194" s="614">
        <v>10</v>
      </c>
      <c r="H3194" s="614">
        <v>10</v>
      </c>
      <c r="I3194" s="612">
        <f t="shared" si="381"/>
        <v>1580</v>
      </c>
      <c r="J3194" s="612">
        <f t="shared" si="385"/>
        <v>1580</v>
      </c>
    </row>
    <row r="3195" spans="2:10">
      <c r="B3195" s="332"/>
      <c r="C3195" s="974" t="s">
        <v>5387</v>
      </c>
      <c r="D3195" s="529" t="s">
        <v>5388</v>
      </c>
      <c r="E3195" s="614">
        <v>281</v>
      </c>
      <c r="F3195" s="614">
        <v>281</v>
      </c>
      <c r="G3195" s="614">
        <v>137</v>
      </c>
      <c r="H3195" s="614">
        <v>137</v>
      </c>
      <c r="I3195" s="612">
        <f t="shared" si="381"/>
        <v>418</v>
      </c>
      <c r="J3195" s="612">
        <f t="shared" si="385"/>
        <v>418</v>
      </c>
    </row>
    <row r="3196" spans="2:10">
      <c r="B3196" s="332"/>
      <c r="C3196" s="974" t="s">
        <v>4697</v>
      </c>
      <c r="D3196" s="529" t="s">
        <v>4698</v>
      </c>
      <c r="E3196" s="614">
        <v>4218</v>
      </c>
      <c r="F3196" s="614">
        <v>4218</v>
      </c>
      <c r="G3196" s="614">
        <v>20188</v>
      </c>
      <c r="H3196" s="614">
        <v>20188</v>
      </c>
      <c r="I3196" s="612">
        <f t="shared" si="381"/>
        <v>24406</v>
      </c>
      <c r="J3196" s="612">
        <f t="shared" si="385"/>
        <v>24406</v>
      </c>
    </row>
    <row r="3197" spans="2:10">
      <c r="B3197" s="332"/>
      <c r="C3197" s="974" t="s">
        <v>5389</v>
      </c>
      <c r="D3197" s="529" t="s">
        <v>5390</v>
      </c>
      <c r="E3197" s="614">
        <v>12338</v>
      </c>
      <c r="F3197" s="614">
        <v>12338</v>
      </c>
      <c r="G3197" s="614">
        <v>25036</v>
      </c>
      <c r="H3197" s="614">
        <v>25036</v>
      </c>
      <c r="I3197" s="612">
        <f t="shared" si="381"/>
        <v>37374</v>
      </c>
      <c r="J3197" s="612">
        <f t="shared" si="385"/>
        <v>37374</v>
      </c>
    </row>
    <row r="3198" spans="2:10">
      <c r="B3198" s="332"/>
      <c r="C3198" s="974" t="s">
        <v>5391</v>
      </c>
      <c r="D3198" s="529" t="s">
        <v>5392</v>
      </c>
      <c r="E3198" s="614">
        <v>13213</v>
      </c>
      <c r="F3198" s="614">
        <v>13213</v>
      </c>
      <c r="G3198" s="614">
        <v>26378</v>
      </c>
      <c r="H3198" s="614">
        <v>26378</v>
      </c>
      <c r="I3198" s="612">
        <f t="shared" si="381"/>
        <v>39591</v>
      </c>
      <c r="J3198" s="612">
        <f t="shared" si="385"/>
        <v>39591</v>
      </c>
    </row>
    <row r="3199" spans="2:10">
      <c r="B3199" s="332"/>
      <c r="C3199" s="974" t="s">
        <v>5393</v>
      </c>
      <c r="D3199" s="529" t="s">
        <v>5394</v>
      </c>
      <c r="E3199" s="614">
        <v>22951</v>
      </c>
      <c r="F3199" s="614">
        <v>22951</v>
      </c>
      <c r="G3199" s="614">
        <v>45729</v>
      </c>
      <c r="H3199" s="614">
        <v>45729</v>
      </c>
      <c r="I3199" s="612">
        <f t="shared" si="381"/>
        <v>68680</v>
      </c>
      <c r="J3199" s="612">
        <f t="shared" si="385"/>
        <v>68680</v>
      </c>
    </row>
    <row r="3200" spans="2:10">
      <c r="B3200" s="332"/>
      <c r="C3200" s="976" t="s">
        <v>5395</v>
      </c>
      <c r="D3200" s="529" t="s">
        <v>5396</v>
      </c>
      <c r="E3200" s="614">
        <v>400</v>
      </c>
      <c r="F3200" s="614">
        <v>400</v>
      </c>
      <c r="G3200" s="614">
        <v>24</v>
      </c>
      <c r="H3200" s="614">
        <v>24</v>
      </c>
      <c r="I3200" s="612">
        <f t="shared" si="381"/>
        <v>424</v>
      </c>
      <c r="J3200" s="612">
        <f t="shared" si="385"/>
        <v>424</v>
      </c>
    </row>
    <row r="3201" spans="2:10">
      <c r="B3201" s="332"/>
      <c r="C3201" s="974" t="s">
        <v>5397</v>
      </c>
      <c r="D3201" s="529" t="s">
        <v>5398</v>
      </c>
      <c r="E3201" s="614">
        <v>424</v>
      </c>
      <c r="F3201" s="614">
        <v>424</v>
      </c>
      <c r="G3201" s="614">
        <v>41</v>
      </c>
      <c r="H3201" s="614">
        <v>41</v>
      </c>
      <c r="I3201" s="612">
        <f t="shared" si="381"/>
        <v>465</v>
      </c>
      <c r="J3201" s="612">
        <f t="shared" si="385"/>
        <v>465</v>
      </c>
    </row>
    <row r="3202" spans="2:10">
      <c r="B3202" s="332"/>
      <c r="C3202" s="974" t="s">
        <v>5399</v>
      </c>
      <c r="D3202" s="529" t="s">
        <v>5400</v>
      </c>
      <c r="E3202" s="614">
        <v>4721</v>
      </c>
      <c r="F3202" s="614">
        <v>4721</v>
      </c>
      <c r="G3202" s="614">
        <v>18589</v>
      </c>
      <c r="H3202" s="614">
        <v>18589</v>
      </c>
      <c r="I3202" s="612">
        <f t="shared" si="381"/>
        <v>23310</v>
      </c>
      <c r="J3202" s="612">
        <f t="shared" si="385"/>
        <v>23310</v>
      </c>
    </row>
    <row r="3203" spans="2:10">
      <c r="B3203" s="332"/>
      <c r="C3203" s="974" t="s">
        <v>5401</v>
      </c>
      <c r="D3203" s="529" t="s">
        <v>5402</v>
      </c>
      <c r="E3203" s="614">
        <v>10991</v>
      </c>
      <c r="F3203" s="614">
        <v>10991</v>
      </c>
      <c r="G3203" s="614">
        <v>20236</v>
      </c>
      <c r="H3203" s="614">
        <v>20236</v>
      </c>
      <c r="I3203" s="612">
        <f t="shared" si="381"/>
        <v>31227</v>
      </c>
      <c r="J3203" s="612">
        <f t="shared" si="385"/>
        <v>31227</v>
      </c>
    </row>
    <row r="3204" spans="2:10">
      <c r="B3204" s="332"/>
      <c r="C3204" s="974" t="s">
        <v>5403</v>
      </c>
      <c r="D3204" s="529" t="s">
        <v>5404</v>
      </c>
      <c r="E3204" s="614">
        <v>23624</v>
      </c>
      <c r="F3204" s="614">
        <v>23624</v>
      </c>
      <c r="G3204" s="614">
        <v>38383</v>
      </c>
      <c r="H3204" s="614">
        <v>38383</v>
      </c>
      <c r="I3204" s="612">
        <f t="shared" si="381"/>
        <v>62007</v>
      </c>
      <c r="J3204" s="612">
        <f t="shared" si="385"/>
        <v>62007</v>
      </c>
    </row>
    <row r="3205" spans="2:10">
      <c r="B3205" s="332"/>
      <c r="C3205" s="974" t="s">
        <v>5405</v>
      </c>
      <c r="D3205" s="529" t="s">
        <v>5406</v>
      </c>
      <c r="E3205" s="614">
        <v>6940</v>
      </c>
      <c r="F3205" s="614">
        <v>6940</v>
      </c>
      <c r="G3205" s="614">
        <v>10910</v>
      </c>
      <c r="H3205" s="614">
        <v>10910</v>
      </c>
      <c r="I3205" s="612">
        <f t="shared" si="381"/>
        <v>17850</v>
      </c>
      <c r="J3205" s="612">
        <f t="shared" si="385"/>
        <v>17850</v>
      </c>
    </row>
    <row r="3206" spans="2:10">
      <c r="B3206" s="332"/>
      <c r="C3206" s="974" t="s">
        <v>4535</v>
      </c>
      <c r="D3206" s="529" t="s">
        <v>4536</v>
      </c>
      <c r="E3206" s="614">
        <v>20163</v>
      </c>
      <c r="F3206" s="614">
        <v>20163</v>
      </c>
      <c r="G3206" s="614">
        <v>41067</v>
      </c>
      <c r="H3206" s="614">
        <v>41067</v>
      </c>
      <c r="I3206" s="612">
        <f t="shared" si="381"/>
        <v>61230</v>
      </c>
      <c r="J3206" s="612">
        <f t="shared" si="385"/>
        <v>61230</v>
      </c>
    </row>
    <row r="3207" spans="2:10">
      <c r="B3207" s="332"/>
      <c r="C3207" s="974" t="s">
        <v>5407</v>
      </c>
      <c r="D3207" s="529" t="s">
        <v>5408</v>
      </c>
      <c r="E3207" s="614">
        <v>7212</v>
      </c>
      <c r="F3207" s="614">
        <v>7212</v>
      </c>
      <c r="G3207" s="614">
        <v>10304</v>
      </c>
      <c r="H3207" s="614">
        <v>10304</v>
      </c>
      <c r="I3207" s="612">
        <f t="shared" si="381"/>
        <v>17516</v>
      </c>
      <c r="J3207" s="612">
        <f t="shared" si="385"/>
        <v>17516</v>
      </c>
    </row>
    <row r="3208" spans="2:10">
      <c r="B3208" s="332"/>
      <c r="C3208" s="974" t="s">
        <v>5409</v>
      </c>
      <c r="D3208" s="529" t="s">
        <v>5410</v>
      </c>
      <c r="E3208" s="614">
        <v>5865</v>
      </c>
      <c r="F3208" s="614">
        <v>5865</v>
      </c>
      <c r="G3208" s="614">
        <v>8232</v>
      </c>
      <c r="H3208" s="614">
        <v>8232</v>
      </c>
      <c r="I3208" s="612">
        <f t="shared" si="381"/>
        <v>14097</v>
      </c>
      <c r="J3208" s="612">
        <f t="shared" si="385"/>
        <v>14097</v>
      </c>
    </row>
    <row r="3209" spans="2:10">
      <c r="B3209" s="332"/>
      <c r="C3209" s="974" t="s">
        <v>5411</v>
      </c>
      <c r="D3209" s="529" t="s">
        <v>5412</v>
      </c>
      <c r="E3209" s="614">
        <v>5796</v>
      </c>
      <c r="F3209" s="614">
        <v>5796</v>
      </c>
      <c r="G3209" s="614">
        <v>8024</v>
      </c>
      <c r="H3209" s="614">
        <v>8024</v>
      </c>
      <c r="I3209" s="612">
        <f t="shared" si="381"/>
        <v>13820</v>
      </c>
      <c r="J3209" s="612">
        <f t="shared" si="385"/>
        <v>13820</v>
      </c>
    </row>
    <row r="3210" spans="2:10">
      <c r="B3210" s="332"/>
      <c r="C3210" s="974" t="s">
        <v>5413</v>
      </c>
      <c r="D3210" s="529" t="s">
        <v>5414</v>
      </c>
      <c r="E3210" s="614">
        <v>823</v>
      </c>
      <c r="F3210" s="614">
        <v>823</v>
      </c>
      <c r="G3210" s="614">
        <v>1569</v>
      </c>
      <c r="H3210" s="614">
        <v>1569</v>
      </c>
      <c r="I3210" s="612">
        <f t="shared" si="381"/>
        <v>2392</v>
      </c>
      <c r="J3210" s="612">
        <f t="shared" si="385"/>
        <v>2392</v>
      </c>
    </row>
    <row r="3211" spans="2:10">
      <c r="B3211" s="332"/>
      <c r="C3211" s="974" t="s">
        <v>5415</v>
      </c>
      <c r="D3211" s="529" t="s">
        <v>5416</v>
      </c>
      <c r="E3211" s="614">
        <v>821</v>
      </c>
      <c r="F3211" s="614">
        <v>821</v>
      </c>
      <c r="G3211" s="614">
        <v>1572</v>
      </c>
      <c r="H3211" s="614">
        <v>1572</v>
      </c>
      <c r="I3211" s="612">
        <f t="shared" si="381"/>
        <v>2393</v>
      </c>
      <c r="J3211" s="612">
        <f t="shared" si="385"/>
        <v>2393</v>
      </c>
    </row>
    <row r="3212" spans="2:10">
      <c r="B3212" s="332"/>
      <c r="C3212" s="974" t="s">
        <v>5417</v>
      </c>
      <c r="D3212" s="529" t="s">
        <v>5418</v>
      </c>
      <c r="E3212" s="614">
        <v>826</v>
      </c>
      <c r="F3212" s="614">
        <v>826</v>
      </c>
      <c r="G3212" s="614">
        <v>1568</v>
      </c>
      <c r="H3212" s="614">
        <v>1568</v>
      </c>
      <c r="I3212" s="612">
        <f t="shared" si="381"/>
        <v>2394</v>
      </c>
      <c r="J3212" s="612">
        <f t="shared" si="385"/>
        <v>2394</v>
      </c>
    </row>
    <row r="3213" spans="2:10">
      <c r="B3213" s="332"/>
      <c r="C3213" s="974" t="s">
        <v>5419</v>
      </c>
      <c r="D3213" s="529" t="s">
        <v>5420</v>
      </c>
      <c r="E3213" s="614">
        <v>8058</v>
      </c>
      <c r="F3213" s="614">
        <v>8058</v>
      </c>
      <c r="G3213" s="614">
        <v>26795</v>
      </c>
      <c r="H3213" s="614">
        <v>26795</v>
      </c>
      <c r="I3213" s="612">
        <f t="shared" si="381"/>
        <v>34853</v>
      </c>
      <c r="J3213" s="612">
        <f t="shared" si="385"/>
        <v>34853</v>
      </c>
    </row>
    <row r="3214" spans="2:10">
      <c r="B3214" s="332"/>
      <c r="C3214" s="974" t="s">
        <v>4537</v>
      </c>
      <c r="D3214" s="529" t="s">
        <v>4538</v>
      </c>
      <c r="E3214" s="614">
        <v>23203</v>
      </c>
      <c r="F3214" s="614">
        <v>23203</v>
      </c>
      <c r="G3214" s="614">
        <v>46611</v>
      </c>
      <c r="H3214" s="614">
        <v>46611</v>
      </c>
      <c r="I3214" s="612">
        <f t="shared" si="381"/>
        <v>69814</v>
      </c>
      <c r="J3214" s="612">
        <f t="shared" si="385"/>
        <v>69814</v>
      </c>
    </row>
    <row r="3215" spans="2:10">
      <c r="B3215" s="332"/>
      <c r="C3215" s="974" t="s">
        <v>5421</v>
      </c>
      <c r="D3215" s="529" t="s">
        <v>5422</v>
      </c>
      <c r="E3215" s="614">
        <v>3228</v>
      </c>
      <c r="F3215" s="614">
        <v>3228</v>
      </c>
      <c r="G3215" s="614">
        <v>2117</v>
      </c>
      <c r="H3215" s="614">
        <v>2117</v>
      </c>
      <c r="I3215" s="612">
        <f t="shared" si="381"/>
        <v>5345</v>
      </c>
      <c r="J3215" s="612">
        <f t="shared" si="385"/>
        <v>5345</v>
      </c>
    </row>
    <row r="3216" spans="2:10">
      <c r="B3216" s="332"/>
      <c r="C3216" s="974" t="s">
        <v>5423</v>
      </c>
      <c r="D3216" s="529" t="s">
        <v>5424</v>
      </c>
      <c r="E3216" s="614">
        <v>316</v>
      </c>
      <c r="F3216" s="614">
        <v>316</v>
      </c>
      <c r="G3216" s="614">
        <v>1072</v>
      </c>
      <c r="H3216" s="614">
        <v>1072</v>
      </c>
      <c r="I3216" s="612">
        <f t="shared" si="381"/>
        <v>1388</v>
      </c>
      <c r="J3216" s="612">
        <f t="shared" si="385"/>
        <v>1388</v>
      </c>
    </row>
    <row r="3217" spans="2:10">
      <c r="B3217" s="332"/>
      <c r="C3217" s="974" t="s">
        <v>5425</v>
      </c>
      <c r="D3217" s="529" t="s">
        <v>5426</v>
      </c>
      <c r="E3217" s="614">
        <v>220</v>
      </c>
      <c r="F3217" s="614">
        <v>220</v>
      </c>
      <c r="G3217" s="614">
        <v>706</v>
      </c>
      <c r="H3217" s="614">
        <v>706</v>
      </c>
      <c r="I3217" s="612">
        <f t="shared" si="381"/>
        <v>926</v>
      </c>
      <c r="J3217" s="612">
        <f t="shared" si="385"/>
        <v>926</v>
      </c>
    </row>
    <row r="3218" spans="2:10">
      <c r="B3218" s="332"/>
      <c r="C3218" s="974" t="s">
        <v>5427</v>
      </c>
      <c r="D3218" s="529" t="s">
        <v>5428</v>
      </c>
      <c r="E3218" s="614">
        <v>3167</v>
      </c>
      <c r="F3218" s="614">
        <v>3167</v>
      </c>
      <c r="G3218" s="614">
        <v>2085</v>
      </c>
      <c r="H3218" s="614">
        <v>2085</v>
      </c>
      <c r="I3218" s="612">
        <f t="shared" si="381"/>
        <v>5252</v>
      </c>
      <c r="J3218" s="612">
        <f t="shared" si="385"/>
        <v>5252</v>
      </c>
    </row>
    <row r="3219" spans="2:10">
      <c r="B3219" s="332"/>
      <c r="C3219" s="974" t="s">
        <v>5429</v>
      </c>
      <c r="D3219" s="529" t="s">
        <v>5430</v>
      </c>
      <c r="E3219" s="614">
        <v>379</v>
      </c>
      <c r="F3219" s="614">
        <v>379</v>
      </c>
      <c r="G3219" s="614">
        <v>673</v>
      </c>
      <c r="H3219" s="614">
        <v>673</v>
      </c>
      <c r="I3219" s="612">
        <f t="shared" si="381"/>
        <v>1052</v>
      </c>
      <c r="J3219" s="612">
        <f t="shared" si="385"/>
        <v>1052</v>
      </c>
    </row>
    <row r="3220" spans="2:10">
      <c r="B3220" s="332"/>
      <c r="C3220" s="974" t="s">
        <v>5431</v>
      </c>
      <c r="D3220" s="529" t="s">
        <v>5432</v>
      </c>
      <c r="E3220" s="614">
        <v>376</v>
      </c>
      <c r="F3220" s="614">
        <v>376</v>
      </c>
      <c r="G3220" s="614">
        <v>677</v>
      </c>
      <c r="H3220" s="614">
        <v>677</v>
      </c>
      <c r="I3220" s="612">
        <f t="shared" si="381"/>
        <v>1053</v>
      </c>
      <c r="J3220" s="612">
        <f t="shared" si="385"/>
        <v>1053</v>
      </c>
    </row>
    <row r="3221" spans="2:10">
      <c r="B3221" s="332"/>
      <c r="C3221" s="974" t="s">
        <v>5433</v>
      </c>
      <c r="D3221" s="529" t="s">
        <v>5434</v>
      </c>
      <c r="E3221" s="614">
        <v>208</v>
      </c>
      <c r="F3221" s="614">
        <v>208</v>
      </c>
      <c r="G3221" s="614">
        <v>214</v>
      </c>
      <c r="H3221" s="614">
        <v>214</v>
      </c>
      <c r="I3221" s="612">
        <f t="shared" si="381"/>
        <v>422</v>
      </c>
      <c r="J3221" s="612">
        <f t="shared" si="385"/>
        <v>422</v>
      </c>
    </row>
    <row r="3222" spans="2:10">
      <c r="B3222" s="332"/>
      <c r="C3222" s="974" t="s">
        <v>5435</v>
      </c>
      <c r="D3222" s="529" t="s">
        <v>5436</v>
      </c>
      <c r="E3222" s="614">
        <v>11611</v>
      </c>
      <c r="F3222" s="614">
        <v>11611</v>
      </c>
      <c r="G3222" s="614">
        <v>10958</v>
      </c>
      <c r="H3222" s="614">
        <v>10958</v>
      </c>
      <c r="I3222" s="612">
        <f t="shared" ref="I3222:I3285" si="386">SUM(E3222,G3222)</f>
        <v>22569</v>
      </c>
      <c r="J3222" s="612">
        <f t="shared" si="385"/>
        <v>22569</v>
      </c>
    </row>
    <row r="3223" spans="2:10">
      <c r="B3223" s="332"/>
      <c r="C3223" s="974" t="s">
        <v>5437</v>
      </c>
      <c r="D3223" s="529" t="s">
        <v>5438</v>
      </c>
      <c r="E3223" s="614">
        <v>24487</v>
      </c>
      <c r="F3223" s="614">
        <v>24487</v>
      </c>
      <c r="G3223" s="614">
        <v>45764</v>
      </c>
      <c r="H3223" s="614">
        <v>45764</v>
      </c>
      <c r="I3223" s="612">
        <f t="shared" si="386"/>
        <v>70251</v>
      </c>
      <c r="J3223" s="612">
        <f t="shared" si="385"/>
        <v>70251</v>
      </c>
    </row>
    <row r="3224" spans="2:10">
      <c r="B3224" s="332"/>
      <c r="C3224" s="974" t="s">
        <v>5439</v>
      </c>
      <c r="D3224" s="529" t="s">
        <v>5440</v>
      </c>
      <c r="E3224" s="614">
        <v>58</v>
      </c>
      <c r="F3224" s="614">
        <v>58</v>
      </c>
      <c r="G3224" s="614">
        <v>62</v>
      </c>
      <c r="H3224" s="614">
        <v>62</v>
      </c>
      <c r="I3224" s="612">
        <f t="shared" si="386"/>
        <v>120</v>
      </c>
      <c r="J3224" s="612">
        <f t="shared" si="385"/>
        <v>120</v>
      </c>
    </row>
    <row r="3225" spans="2:10">
      <c r="B3225" s="332"/>
      <c r="C3225" s="974" t="s">
        <v>5441</v>
      </c>
      <c r="D3225" s="529" t="s">
        <v>5442</v>
      </c>
      <c r="E3225" s="614">
        <v>10733</v>
      </c>
      <c r="F3225" s="614">
        <v>10733</v>
      </c>
      <c r="G3225" s="614">
        <v>22187</v>
      </c>
      <c r="H3225" s="614">
        <v>22187</v>
      </c>
      <c r="I3225" s="612">
        <f t="shared" si="386"/>
        <v>32920</v>
      </c>
      <c r="J3225" s="612">
        <f t="shared" si="385"/>
        <v>32920</v>
      </c>
    </row>
    <row r="3226" spans="2:10">
      <c r="B3226" s="332"/>
      <c r="C3226" s="974" t="s">
        <v>5443</v>
      </c>
      <c r="D3226" s="529" t="s">
        <v>5444</v>
      </c>
      <c r="E3226" s="614">
        <v>7817</v>
      </c>
      <c r="F3226" s="614">
        <v>7817</v>
      </c>
      <c r="G3226" s="614">
        <v>9958</v>
      </c>
      <c r="H3226" s="614">
        <v>9958</v>
      </c>
      <c r="I3226" s="612">
        <f t="shared" si="386"/>
        <v>17775</v>
      </c>
      <c r="J3226" s="612">
        <f t="shared" si="385"/>
        <v>17775</v>
      </c>
    </row>
    <row r="3227" spans="2:10">
      <c r="B3227" s="332"/>
      <c r="C3227" s="974" t="s">
        <v>5445</v>
      </c>
      <c r="D3227" s="529" t="s">
        <v>5446</v>
      </c>
      <c r="E3227" s="614">
        <v>417</v>
      </c>
      <c r="F3227" s="614">
        <v>417</v>
      </c>
      <c r="G3227" s="614">
        <v>41</v>
      </c>
      <c r="H3227" s="614">
        <v>41</v>
      </c>
      <c r="I3227" s="612">
        <f t="shared" si="386"/>
        <v>458</v>
      </c>
      <c r="J3227" s="612">
        <f t="shared" si="385"/>
        <v>458</v>
      </c>
    </row>
    <row r="3228" spans="2:10">
      <c r="B3228" s="332"/>
      <c r="C3228" s="974" t="s">
        <v>5447</v>
      </c>
      <c r="D3228" s="529" t="s">
        <v>5448</v>
      </c>
      <c r="E3228" s="614">
        <v>4930</v>
      </c>
      <c r="F3228" s="614">
        <v>4930</v>
      </c>
      <c r="G3228" s="614">
        <v>17817</v>
      </c>
      <c r="H3228" s="614">
        <v>17817</v>
      </c>
      <c r="I3228" s="612">
        <f t="shared" si="386"/>
        <v>22747</v>
      </c>
      <c r="J3228" s="612">
        <f t="shared" si="385"/>
        <v>22747</v>
      </c>
    </row>
    <row r="3229" spans="2:10">
      <c r="B3229" s="332"/>
      <c r="C3229" s="974" t="s">
        <v>5449</v>
      </c>
      <c r="D3229" s="529" t="s">
        <v>5450</v>
      </c>
      <c r="E3229" s="614">
        <v>5368</v>
      </c>
      <c r="F3229" s="614">
        <v>5368</v>
      </c>
      <c r="G3229" s="614">
        <v>14959</v>
      </c>
      <c r="H3229" s="614">
        <v>14959</v>
      </c>
      <c r="I3229" s="612">
        <f t="shared" si="386"/>
        <v>20327</v>
      </c>
      <c r="J3229" s="612">
        <f t="shared" si="385"/>
        <v>20327</v>
      </c>
    </row>
    <row r="3230" spans="2:10">
      <c r="B3230" s="332"/>
      <c r="C3230" s="974" t="s">
        <v>4539</v>
      </c>
      <c r="D3230" s="529" t="s">
        <v>4540</v>
      </c>
      <c r="E3230" s="614">
        <v>23060</v>
      </c>
      <c r="F3230" s="614">
        <v>23060</v>
      </c>
      <c r="G3230" s="614">
        <v>46234</v>
      </c>
      <c r="H3230" s="614">
        <v>46234</v>
      </c>
      <c r="I3230" s="612">
        <f t="shared" si="386"/>
        <v>69294</v>
      </c>
      <c r="J3230" s="612">
        <f t="shared" si="385"/>
        <v>69294</v>
      </c>
    </row>
    <row r="3231" spans="2:10">
      <c r="B3231" s="332"/>
      <c r="C3231" s="974" t="s">
        <v>5451</v>
      </c>
      <c r="D3231" s="529" t="s">
        <v>5452</v>
      </c>
      <c r="E3231" s="614">
        <v>784</v>
      </c>
      <c r="F3231" s="614">
        <v>784</v>
      </c>
      <c r="G3231" s="614">
        <v>5</v>
      </c>
      <c r="H3231" s="614">
        <v>5</v>
      </c>
      <c r="I3231" s="612">
        <f t="shared" si="386"/>
        <v>789</v>
      </c>
      <c r="J3231" s="612">
        <f t="shared" si="385"/>
        <v>789</v>
      </c>
    </row>
    <row r="3232" spans="2:10">
      <c r="B3232" s="332"/>
      <c r="C3232" s="974" t="s">
        <v>5453</v>
      </c>
      <c r="D3232" s="529" t="s">
        <v>5454</v>
      </c>
      <c r="E3232" s="614">
        <v>991</v>
      </c>
      <c r="F3232" s="614">
        <v>991</v>
      </c>
      <c r="G3232" s="614">
        <v>1360</v>
      </c>
      <c r="H3232" s="614">
        <v>1360</v>
      </c>
      <c r="I3232" s="612">
        <f t="shared" si="386"/>
        <v>2351</v>
      </c>
      <c r="J3232" s="612">
        <f t="shared" si="385"/>
        <v>2351</v>
      </c>
    </row>
    <row r="3233" spans="2:10">
      <c r="B3233" s="332"/>
      <c r="C3233" s="974" t="s">
        <v>5455</v>
      </c>
      <c r="D3233" s="529" t="s">
        <v>5456</v>
      </c>
      <c r="E3233" s="614">
        <v>292</v>
      </c>
      <c r="F3233" s="614">
        <v>292</v>
      </c>
      <c r="G3233" s="614">
        <v>12</v>
      </c>
      <c r="H3233" s="614">
        <v>12</v>
      </c>
      <c r="I3233" s="612">
        <f t="shared" si="386"/>
        <v>304</v>
      </c>
      <c r="J3233" s="612">
        <f t="shared" si="385"/>
        <v>304</v>
      </c>
    </row>
    <row r="3234" spans="2:10">
      <c r="B3234" s="332"/>
      <c r="C3234" s="974" t="s">
        <v>5457</v>
      </c>
      <c r="D3234" s="529" t="s">
        <v>5458</v>
      </c>
      <c r="E3234" s="614">
        <v>156</v>
      </c>
      <c r="F3234" s="614">
        <v>156</v>
      </c>
      <c r="G3234" s="614">
        <v>1065</v>
      </c>
      <c r="H3234" s="614">
        <v>1065</v>
      </c>
      <c r="I3234" s="612">
        <f t="shared" si="386"/>
        <v>1221</v>
      </c>
      <c r="J3234" s="612">
        <f t="shared" si="385"/>
        <v>1221</v>
      </c>
    </row>
    <row r="3235" spans="2:10">
      <c r="B3235" s="332"/>
      <c r="C3235" s="974" t="s">
        <v>5459</v>
      </c>
      <c r="D3235" s="529" t="s">
        <v>5460</v>
      </c>
      <c r="E3235" s="614">
        <v>315</v>
      </c>
      <c r="F3235" s="614">
        <v>315</v>
      </c>
      <c r="G3235" s="614">
        <v>53</v>
      </c>
      <c r="H3235" s="614">
        <v>53</v>
      </c>
      <c r="I3235" s="612">
        <f t="shared" si="386"/>
        <v>368</v>
      </c>
      <c r="J3235" s="612">
        <f t="shared" si="385"/>
        <v>368</v>
      </c>
    </row>
    <row r="3236" spans="2:10">
      <c r="B3236" s="332"/>
      <c r="C3236" s="974" t="s">
        <v>5461</v>
      </c>
      <c r="D3236" s="529" t="s">
        <v>5462</v>
      </c>
      <c r="E3236" s="614">
        <v>461</v>
      </c>
      <c r="F3236" s="614">
        <v>461</v>
      </c>
      <c r="G3236" s="614">
        <v>783</v>
      </c>
      <c r="H3236" s="614">
        <v>783</v>
      </c>
      <c r="I3236" s="612">
        <f t="shared" si="386"/>
        <v>1244</v>
      </c>
      <c r="J3236" s="612">
        <f t="shared" si="385"/>
        <v>1244</v>
      </c>
    </row>
    <row r="3237" spans="2:10">
      <c r="B3237" s="332"/>
      <c r="C3237" s="974" t="s">
        <v>5463</v>
      </c>
      <c r="D3237" s="529" t="s">
        <v>5464</v>
      </c>
      <c r="E3237" s="614">
        <v>1220</v>
      </c>
      <c r="F3237" s="614">
        <v>1220</v>
      </c>
      <c r="G3237" s="614">
        <v>1018</v>
      </c>
      <c r="H3237" s="614">
        <v>1018</v>
      </c>
      <c r="I3237" s="612">
        <f t="shared" si="386"/>
        <v>2238</v>
      </c>
      <c r="J3237" s="612">
        <f t="shared" si="385"/>
        <v>2238</v>
      </c>
    </row>
    <row r="3238" spans="2:10">
      <c r="B3238" s="332"/>
      <c r="C3238" s="974" t="s">
        <v>5465</v>
      </c>
      <c r="D3238" s="529" t="s">
        <v>5466</v>
      </c>
      <c r="E3238" s="614">
        <v>8417</v>
      </c>
      <c r="F3238" s="614">
        <v>8417</v>
      </c>
      <c r="G3238" s="614">
        <v>29904</v>
      </c>
      <c r="H3238" s="614">
        <v>29904</v>
      </c>
      <c r="I3238" s="612">
        <f t="shared" si="386"/>
        <v>38321</v>
      </c>
      <c r="J3238" s="612">
        <f t="shared" si="385"/>
        <v>38321</v>
      </c>
    </row>
    <row r="3239" spans="2:10">
      <c r="B3239" s="332"/>
      <c r="C3239" s="974" t="s">
        <v>5467</v>
      </c>
      <c r="D3239" s="529" t="s">
        <v>5468</v>
      </c>
      <c r="E3239" s="614">
        <v>339</v>
      </c>
      <c r="F3239" s="614">
        <v>339</v>
      </c>
      <c r="G3239" s="614">
        <v>33</v>
      </c>
      <c r="H3239" s="614">
        <v>33</v>
      </c>
      <c r="I3239" s="612">
        <f t="shared" si="386"/>
        <v>372</v>
      </c>
      <c r="J3239" s="612">
        <f t="shared" si="385"/>
        <v>372</v>
      </c>
    </row>
    <row r="3240" spans="2:10">
      <c r="B3240" s="332"/>
      <c r="C3240" s="974" t="s">
        <v>5469</v>
      </c>
      <c r="D3240" s="529" t="s">
        <v>5470</v>
      </c>
      <c r="E3240" s="614">
        <v>4779</v>
      </c>
      <c r="F3240" s="614">
        <v>4779</v>
      </c>
      <c r="G3240" s="614">
        <v>8054</v>
      </c>
      <c r="H3240" s="614">
        <v>8054</v>
      </c>
      <c r="I3240" s="612">
        <f t="shared" si="386"/>
        <v>12833</v>
      </c>
      <c r="J3240" s="612">
        <f t="shared" si="385"/>
        <v>12833</v>
      </c>
    </row>
    <row r="3241" spans="2:10">
      <c r="B3241" s="332"/>
      <c r="C3241" s="974" t="s">
        <v>5471</v>
      </c>
      <c r="D3241" s="529" t="s">
        <v>5472</v>
      </c>
      <c r="E3241" s="614">
        <v>6565</v>
      </c>
      <c r="F3241" s="614">
        <v>6565</v>
      </c>
      <c r="G3241" s="614">
        <v>4075</v>
      </c>
      <c r="H3241" s="614">
        <v>4075</v>
      </c>
      <c r="I3241" s="612">
        <f t="shared" si="386"/>
        <v>10640</v>
      </c>
      <c r="J3241" s="612">
        <f t="shared" si="385"/>
        <v>10640</v>
      </c>
    </row>
    <row r="3242" spans="2:10">
      <c r="B3242" s="332"/>
      <c r="C3242" s="974" t="s">
        <v>5473</v>
      </c>
      <c r="D3242" s="529" t="s">
        <v>5474</v>
      </c>
      <c r="E3242" s="614">
        <v>320</v>
      </c>
      <c r="F3242" s="614">
        <v>320</v>
      </c>
      <c r="G3242" s="614">
        <v>178</v>
      </c>
      <c r="H3242" s="614">
        <v>178</v>
      </c>
      <c r="I3242" s="612">
        <f t="shared" si="386"/>
        <v>498</v>
      </c>
      <c r="J3242" s="612">
        <f t="shared" si="385"/>
        <v>498</v>
      </c>
    </row>
    <row r="3243" spans="2:10">
      <c r="B3243" s="332"/>
      <c r="C3243" s="974" t="s">
        <v>5475</v>
      </c>
      <c r="D3243" s="529" t="s">
        <v>5476</v>
      </c>
      <c r="E3243" s="614">
        <v>5783</v>
      </c>
      <c r="F3243" s="614">
        <v>5783</v>
      </c>
      <c r="G3243" s="614">
        <v>3342</v>
      </c>
      <c r="H3243" s="614">
        <v>3342</v>
      </c>
      <c r="I3243" s="612">
        <f t="shared" si="386"/>
        <v>9125</v>
      </c>
      <c r="J3243" s="612">
        <f t="shared" si="385"/>
        <v>9125</v>
      </c>
    </row>
    <row r="3244" spans="2:10">
      <c r="B3244" s="332"/>
      <c r="C3244" s="974" t="s">
        <v>5477</v>
      </c>
      <c r="D3244" s="529" t="s">
        <v>5478</v>
      </c>
      <c r="E3244" s="614">
        <v>155</v>
      </c>
      <c r="F3244" s="614">
        <v>155</v>
      </c>
      <c r="G3244" s="614">
        <v>112</v>
      </c>
      <c r="H3244" s="614">
        <v>112</v>
      </c>
      <c r="I3244" s="612">
        <f t="shared" si="386"/>
        <v>267</v>
      </c>
      <c r="J3244" s="612">
        <f t="shared" si="385"/>
        <v>267</v>
      </c>
    </row>
    <row r="3245" spans="2:10">
      <c r="B3245" s="332"/>
      <c r="C3245" s="974" t="s">
        <v>5479</v>
      </c>
      <c r="D3245" s="529" t="s">
        <v>5480</v>
      </c>
      <c r="E3245" s="614">
        <v>7205</v>
      </c>
      <c r="F3245" s="614">
        <v>7205</v>
      </c>
      <c r="G3245" s="614">
        <v>10316</v>
      </c>
      <c r="H3245" s="614">
        <v>10316</v>
      </c>
      <c r="I3245" s="612">
        <f t="shared" si="386"/>
        <v>17521</v>
      </c>
      <c r="J3245" s="612">
        <f t="shared" si="385"/>
        <v>17521</v>
      </c>
    </row>
    <row r="3246" spans="2:10">
      <c r="B3246" s="332"/>
      <c r="C3246" s="974" t="s">
        <v>5481</v>
      </c>
      <c r="D3246" s="529" t="s">
        <v>5482</v>
      </c>
      <c r="E3246" s="614">
        <v>787</v>
      </c>
      <c r="F3246" s="614">
        <v>787</v>
      </c>
      <c r="G3246" s="614">
        <v>550</v>
      </c>
      <c r="H3246" s="614">
        <v>550</v>
      </c>
      <c r="I3246" s="612">
        <f t="shared" si="386"/>
        <v>1337</v>
      </c>
      <c r="J3246" s="612">
        <f t="shared" ref="J3246:J3295" si="387">SUM(F3246,H3246)</f>
        <v>1337</v>
      </c>
    </row>
    <row r="3247" spans="2:10">
      <c r="B3247" s="332"/>
      <c r="C3247" s="974" t="s">
        <v>5483</v>
      </c>
      <c r="D3247" s="529" t="s">
        <v>5484</v>
      </c>
      <c r="E3247" s="614">
        <v>7</v>
      </c>
      <c r="F3247" s="614">
        <v>7</v>
      </c>
      <c r="G3247" s="614">
        <v>8</v>
      </c>
      <c r="H3247" s="614">
        <v>8</v>
      </c>
      <c r="I3247" s="612">
        <f t="shared" si="386"/>
        <v>15</v>
      </c>
      <c r="J3247" s="612">
        <f t="shared" si="387"/>
        <v>15</v>
      </c>
    </row>
    <row r="3248" spans="2:10">
      <c r="B3248" s="332"/>
      <c r="C3248" s="974" t="s">
        <v>5485</v>
      </c>
      <c r="D3248" s="529" t="s">
        <v>5486</v>
      </c>
      <c r="E3248" s="614">
        <v>10939</v>
      </c>
      <c r="F3248" s="614">
        <v>10939</v>
      </c>
      <c r="G3248" s="614">
        <v>9186</v>
      </c>
      <c r="H3248" s="614">
        <v>9186</v>
      </c>
      <c r="I3248" s="612">
        <f t="shared" si="386"/>
        <v>20125</v>
      </c>
      <c r="J3248" s="612">
        <f t="shared" si="387"/>
        <v>20125</v>
      </c>
    </row>
    <row r="3249" spans="2:10">
      <c r="B3249" s="332"/>
      <c r="C3249" s="974" t="s">
        <v>5487</v>
      </c>
      <c r="D3249" s="529" t="s">
        <v>5488</v>
      </c>
      <c r="E3249" s="614">
        <v>4792</v>
      </c>
      <c r="F3249" s="614">
        <v>4792</v>
      </c>
      <c r="G3249" s="614">
        <v>8107</v>
      </c>
      <c r="H3249" s="614">
        <v>8107</v>
      </c>
      <c r="I3249" s="612">
        <f t="shared" si="386"/>
        <v>12899</v>
      </c>
      <c r="J3249" s="612">
        <f t="shared" si="387"/>
        <v>12899</v>
      </c>
    </row>
    <row r="3250" spans="2:10">
      <c r="B3250" s="332"/>
      <c r="C3250" s="974" t="s">
        <v>5489</v>
      </c>
      <c r="D3250" s="529" t="s">
        <v>5490</v>
      </c>
      <c r="E3250" s="614">
        <v>24509</v>
      </c>
      <c r="F3250" s="614">
        <v>24509</v>
      </c>
      <c r="G3250" s="614">
        <v>46309</v>
      </c>
      <c r="H3250" s="614">
        <v>46309</v>
      </c>
      <c r="I3250" s="612">
        <f t="shared" si="386"/>
        <v>70818</v>
      </c>
      <c r="J3250" s="612">
        <f t="shared" si="387"/>
        <v>70818</v>
      </c>
    </row>
    <row r="3251" spans="2:10">
      <c r="B3251" s="332"/>
      <c r="C3251" s="974" t="s">
        <v>5491</v>
      </c>
      <c r="D3251" s="529" t="s">
        <v>5492</v>
      </c>
      <c r="E3251" s="614">
        <v>96</v>
      </c>
      <c r="F3251" s="614">
        <v>96</v>
      </c>
      <c r="G3251" s="614">
        <v>121</v>
      </c>
      <c r="H3251" s="614">
        <v>121</v>
      </c>
      <c r="I3251" s="612">
        <f t="shared" si="386"/>
        <v>217</v>
      </c>
      <c r="J3251" s="612">
        <f t="shared" si="387"/>
        <v>217</v>
      </c>
    </row>
    <row r="3252" spans="2:10">
      <c r="B3252" s="332"/>
      <c r="C3252" s="974" t="s">
        <v>5493</v>
      </c>
      <c r="D3252" s="529" t="s">
        <v>5494</v>
      </c>
      <c r="E3252" s="614">
        <v>17</v>
      </c>
      <c r="F3252" s="614">
        <v>17</v>
      </c>
      <c r="G3252" s="614">
        <v>153</v>
      </c>
      <c r="H3252" s="614">
        <v>153</v>
      </c>
      <c r="I3252" s="612">
        <f t="shared" si="386"/>
        <v>170</v>
      </c>
      <c r="J3252" s="612">
        <f t="shared" si="387"/>
        <v>170</v>
      </c>
    </row>
    <row r="3253" spans="2:10">
      <c r="B3253" s="332"/>
      <c r="C3253" s="974" t="s">
        <v>5495</v>
      </c>
      <c r="D3253" s="529" t="s">
        <v>5496</v>
      </c>
      <c r="E3253" s="614">
        <v>42</v>
      </c>
      <c r="F3253" s="614">
        <v>42</v>
      </c>
      <c r="G3253" s="614">
        <v>11</v>
      </c>
      <c r="H3253" s="614">
        <v>11</v>
      </c>
      <c r="I3253" s="612">
        <f t="shared" si="386"/>
        <v>53</v>
      </c>
      <c r="J3253" s="612">
        <f t="shared" si="387"/>
        <v>53</v>
      </c>
    </row>
    <row r="3254" spans="2:10">
      <c r="B3254" s="332"/>
      <c r="C3254" s="974" t="s">
        <v>5497</v>
      </c>
      <c r="D3254" s="529" t="s">
        <v>5498</v>
      </c>
      <c r="E3254" s="614">
        <v>55</v>
      </c>
      <c r="F3254" s="614">
        <v>55</v>
      </c>
      <c r="G3254" s="614">
        <v>33</v>
      </c>
      <c r="H3254" s="614">
        <v>33</v>
      </c>
      <c r="I3254" s="612">
        <f t="shared" si="386"/>
        <v>88</v>
      </c>
      <c r="J3254" s="612">
        <f t="shared" si="387"/>
        <v>88</v>
      </c>
    </row>
    <row r="3255" spans="2:10">
      <c r="B3255" s="332"/>
      <c r="C3255" s="974" t="s">
        <v>5499</v>
      </c>
      <c r="D3255" s="529" t="s">
        <v>5500</v>
      </c>
      <c r="E3255" s="614">
        <v>31</v>
      </c>
      <c r="F3255" s="614">
        <v>31</v>
      </c>
      <c r="G3255" s="614">
        <v>47</v>
      </c>
      <c r="H3255" s="614">
        <v>47</v>
      </c>
      <c r="I3255" s="612">
        <f t="shared" si="386"/>
        <v>78</v>
      </c>
      <c r="J3255" s="612">
        <f t="shared" si="387"/>
        <v>78</v>
      </c>
    </row>
    <row r="3256" spans="2:10">
      <c r="B3256" s="332"/>
      <c r="C3256" s="974" t="s">
        <v>5501</v>
      </c>
      <c r="D3256" s="529" t="s">
        <v>5502</v>
      </c>
      <c r="E3256" s="614">
        <v>35</v>
      </c>
      <c r="F3256" s="614">
        <v>35</v>
      </c>
      <c r="G3256" s="614">
        <v>68</v>
      </c>
      <c r="H3256" s="614">
        <v>68</v>
      </c>
      <c r="I3256" s="612">
        <f t="shared" si="386"/>
        <v>103</v>
      </c>
      <c r="J3256" s="612">
        <f t="shared" si="387"/>
        <v>103</v>
      </c>
    </row>
    <row r="3257" spans="2:10">
      <c r="B3257" s="332"/>
      <c r="C3257" s="974" t="s">
        <v>5503</v>
      </c>
      <c r="D3257" s="529" t="s">
        <v>5504</v>
      </c>
      <c r="E3257" s="614">
        <v>8</v>
      </c>
      <c r="F3257" s="614">
        <v>8</v>
      </c>
      <c r="G3257" s="614">
        <v>71</v>
      </c>
      <c r="H3257" s="614">
        <v>71</v>
      </c>
      <c r="I3257" s="612">
        <f t="shared" si="386"/>
        <v>79</v>
      </c>
      <c r="J3257" s="612">
        <f t="shared" si="387"/>
        <v>79</v>
      </c>
    </row>
    <row r="3258" spans="2:10">
      <c r="B3258" s="332"/>
      <c r="C3258" s="974" t="s">
        <v>5505</v>
      </c>
      <c r="D3258" s="529" t="s">
        <v>5506</v>
      </c>
      <c r="E3258" s="614">
        <v>31</v>
      </c>
      <c r="F3258" s="614">
        <v>31</v>
      </c>
      <c r="G3258" s="614">
        <v>14</v>
      </c>
      <c r="H3258" s="614">
        <v>14</v>
      </c>
      <c r="I3258" s="612">
        <f t="shared" si="386"/>
        <v>45</v>
      </c>
      <c r="J3258" s="612">
        <f t="shared" si="387"/>
        <v>45</v>
      </c>
    </row>
    <row r="3259" spans="2:10">
      <c r="B3259" s="332"/>
      <c r="C3259" s="974" t="s">
        <v>5507</v>
      </c>
      <c r="D3259" s="529" t="s">
        <v>5508</v>
      </c>
      <c r="E3259" s="614">
        <v>26</v>
      </c>
      <c r="F3259" s="614">
        <v>26</v>
      </c>
      <c r="G3259" s="614">
        <v>18</v>
      </c>
      <c r="H3259" s="614">
        <v>18</v>
      </c>
      <c r="I3259" s="612">
        <f t="shared" si="386"/>
        <v>44</v>
      </c>
      <c r="J3259" s="612">
        <f t="shared" si="387"/>
        <v>44</v>
      </c>
    </row>
    <row r="3260" spans="2:10">
      <c r="B3260" s="332"/>
      <c r="C3260" s="974" t="s">
        <v>5509</v>
      </c>
      <c r="D3260" s="529" t="s">
        <v>5510</v>
      </c>
      <c r="E3260" s="614">
        <v>40</v>
      </c>
      <c r="F3260" s="614">
        <v>40</v>
      </c>
      <c r="G3260" s="614">
        <v>57</v>
      </c>
      <c r="H3260" s="614">
        <v>57</v>
      </c>
      <c r="I3260" s="612">
        <f t="shared" si="386"/>
        <v>97</v>
      </c>
      <c r="J3260" s="612">
        <f t="shared" si="387"/>
        <v>97</v>
      </c>
    </row>
    <row r="3261" spans="2:10">
      <c r="B3261" s="332"/>
      <c r="C3261" s="974" t="s">
        <v>5511</v>
      </c>
      <c r="D3261" s="529" t="s">
        <v>5512</v>
      </c>
      <c r="E3261" s="614">
        <v>547</v>
      </c>
      <c r="F3261" s="614">
        <v>547</v>
      </c>
      <c r="G3261" s="614">
        <v>941</v>
      </c>
      <c r="H3261" s="614">
        <v>941</v>
      </c>
      <c r="I3261" s="612">
        <f t="shared" si="386"/>
        <v>1488</v>
      </c>
      <c r="J3261" s="612">
        <f t="shared" si="387"/>
        <v>1488</v>
      </c>
    </row>
    <row r="3262" spans="2:10">
      <c r="B3262" s="332"/>
      <c r="C3262" s="974" t="s">
        <v>5513</v>
      </c>
      <c r="D3262" s="529" t="s">
        <v>5514</v>
      </c>
      <c r="E3262" s="614">
        <v>23</v>
      </c>
      <c r="F3262" s="614">
        <v>23</v>
      </c>
      <c r="G3262" s="614">
        <v>63</v>
      </c>
      <c r="H3262" s="614">
        <v>63</v>
      </c>
      <c r="I3262" s="612">
        <f t="shared" si="386"/>
        <v>86</v>
      </c>
      <c r="J3262" s="612">
        <f t="shared" si="387"/>
        <v>86</v>
      </c>
    </row>
    <row r="3263" spans="2:10">
      <c r="B3263" s="332"/>
      <c r="C3263" s="974" t="s">
        <v>5515</v>
      </c>
      <c r="D3263" s="529" t="s">
        <v>5516</v>
      </c>
      <c r="E3263" s="614">
        <v>1</v>
      </c>
      <c r="F3263" s="614">
        <v>1</v>
      </c>
      <c r="G3263" s="614">
        <v>37</v>
      </c>
      <c r="H3263" s="614">
        <v>37</v>
      </c>
      <c r="I3263" s="612">
        <f t="shared" si="386"/>
        <v>38</v>
      </c>
      <c r="J3263" s="612">
        <f t="shared" si="387"/>
        <v>38</v>
      </c>
    </row>
    <row r="3264" spans="2:10">
      <c r="B3264" s="332"/>
      <c r="C3264" s="974" t="s">
        <v>5517</v>
      </c>
      <c r="D3264" s="529" t="s">
        <v>5518</v>
      </c>
      <c r="E3264" s="614">
        <v>1</v>
      </c>
      <c r="F3264" s="614">
        <v>1</v>
      </c>
      <c r="G3264" s="614">
        <v>37</v>
      </c>
      <c r="H3264" s="614">
        <v>37</v>
      </c>
      <c r="I3264" s="612">
        <f t="shared" si="386"/>
        <v>38</v>
      </c>
      <c r="J3264" s="612">
        <f t="shared" si="387"/>
        <v>38</v>
      </c>
    </row>
    <row r="3265" spans="2:10">
      <c r="B3265" s="332"/>
      <c r="C3265" s="974" t="s">
        <v>5519</v>
      </c>
      <c r="D3265" s="529" t="s">
        <v>5520</v>
      </c>
      <c r="E3265" s="614">
        <v>3</v>
      </c>
      <c r="F3265" s="614">
        <v>3</v>
      </c>
      <c r="G3265" s="614">
        <v>33</v>
      </c>
      <c r="H3265" s="614">
        <v>33</v>
      </c>
      <c r="I3265" s="612">
        <f t="shared" si="386"/>
        <v>36</v>
      </c>
      <c r="J3265" s="612">
        <f t="shared" si="387"/>
        <v>36</v>
      </c>
    </row>
    <row r="3266" spans="2:10">
      <c r="B3266" s="332"/>
      <c r="C3266" s="974" t="s">
        <v>5521</v>
      </c>
      <c r="D3266" s="529" t="s">
        <v>5522</v>
      </c>
      <c r="E3266" s="614">
        <v>1</v>
      </c>
      <c r="F3266" s="614">
        <v>1</v>
      </c>
      <c r="G3266" s="614">
        <v>2</v>
      </c>
      <c r="H3266" s="614">
        <v>2</v>
      </c>
      <c r="I3266" s="612">
        <f t="shared" si="386"/>
        <v>3</v>
      </c>
      <c r="J3266" s="612">
        <f t="shared" si="387"/>
        <v>3</v>
      </c>
    </row>
    <row r="3267" spans="2:10">
      <c r="B3267" s="332"/>
      <c r="C3267" s="974" t="s">
        <v>5523</v>
      </c>
      <c r="D3267" s="529" t="s">
        <v>5524</v>
      </c>
      <c r="E3267" s="614">
        <v>13</v>
      </c>
      <c r="F3267" s="614">
        <v>13</v>
      </c>
      <c r="G3267" s="614">
        <v>182</v>
      </c>
      <c r="H3267" s="614">
        <v>182</v>
      </c>
      <c r="I3267" s="612">
        <f t="shared" si="386"/>
        <v>195</v>
      </c>
      <c r="J3267" s="612">
        <f t="shared" si="387"/>
        <v>195</v>
      </c>
    </row>
    <row r="3268" spans="2:10">
      <c r="B3268" s="332"/>
      <c r="C3268" s="974" t="s">
        <v>5525</v>
      </c>
      <c r="D3268" s="529" t="s">
        <v>5526</v>
      </c>
      <c r="E3268" s="614">
        <v>0</v>
      </c>
      <c r="F3268" s="614">
        <v>0</v>
      </c>
      <c r="G3268" s="614">
        <v>14</v>
      </c>
      <c r="H3268" s="614">
        <v>14</v>
      </c>
      <c r="I3268" s="612">
        <f t="shared" si="386"/>
        <v>14</v>
      </c>
      <c r="J3268" s="612">
        <f t="shared" si="387"/>
        <v>14</v>
      </c>
    </row>
    <row r="3269" spans="2:10">
      <c r="B3269" s="332"/>
      <c r="C3269" s="974" t="s">
        <v>5527</v>
      </c>
      <c r="D3269" s="529" t="s">
        <v>5528</v>
      </c>
      <c r="E3269" s="614">
        <v>1</v>
      </c>
      <c r="F3269" s="614">
        <v>1</v>
      </c>
      <c r="G3269" s="614">
        <v>77</v>
      </c>
      <c r="H3269" s="614">
        <v>77</v>
      </c>
      <c r="I3269" s="612">
        <f t="shared" si="386"/>
        <v>78</v>
      </c>
      <c r="J3269" s="612">
        <f t="shared" si="387"/>
        <v>78</v>
      </c>
    </row>
    <row r="3270" spans="2:10">
      <c r="B3270" s="332"/>
      <c r="C3270" s="974" t="s">
        <v>5529</v>
      </c>
      <c r="D3270" s="529" t="s">
        <v>5530</v>
      </c>
      <c r="E3270" s="614">
        <v>1</v>
      </c>
      <c r="F3270" s="614">
        <v>1</v>
      </c>
      <c r="G3270" s="614">
        <v>78</v>
      </c>
      <c r="H3270" s="614">
        <v>78</v>
      </c>
      <c r="I3270" s="612">
        <f t="shared" si="386"/>
        <v>79</v>
      </c>
      <c r="J3270" s="612">
        <f t="shared" si="387"/>
        <v>79</v>
      </c>
    </row>
    <row r="3271" spans="2:10">
      <c r="B3271" s="332"/>
      <c r="C3271" s="974" t="s">
        <v>5531</v>
      </c>
      <c r="D3271" s="529" t="s">
        <v>5532</v>
      </c>
      <c r="E3271" s="614">
        <v>0</v>
      </c>
      <c r="F3271" s="614">
        <v>0</v>
      </c>
      <c r="G3271" s="614">
        <v>4</v>
      </c>
      <c r="H3271" s="614">
        <v>4</v>
      </c>
      <c r="I3271" s="612">
        <f t="shared" si="386"/>
        <v>4</v>
      </c>
      <c r="J3271" s="612">
        <f t="shared" si="387"/>
        <v>4</v>
      </c>
    </row>
    <row r="3272" spans="2:10">
      <c r="B3272" s="332"/>
      <c r="C3272" s="974" t="s">
        <v>5533</v>
      </c>
      <c r="D3272" s="529" t="s">
        <v>5534</v>
      </c>
      <c r="E3272" s="614">
        <v>3</v>
      </c>
      <c r="F3272" s="614">
        <v>3</v>
      </c>
      <c r="G3272" s="614">
        <v>149</v>
      </c>
      <c r="H3272" s="614">
        <v>149</v>
      </c>
      <c r="I3272" s="612">
        <f t="shared" si="386"/>
        <v>152</v>
      </c>
      <c r="J3272" s="612">
        <f t="shared" si="387"/>
        <v>152</v>
      </c>
    </row>
    <row r="3273" spans="2:10">
      <c r="B3273" s="332"/>
      <c r="C3273" s="974" t="s">
        <v>5535</v>
      </c>
      <c r="D3273" s="529" t="s">
        <v>5536</v>
      </c>
      <c r="E3273" s="614">
        <v>19</v>
      </c>
      <c r="F3273" s="614">
        <v>19</v>
      </c>
      <c r="G3273" s="614">
        <v>289</v>
      </c>
      <c r="H3273" s="614">
        <v>289</v>
      </c>
      <c r="I3273" s="612">
        <f t="shared" si="386"/>
        <v>308</v>
      </c>
      <c r="J3273" s="612">
        <f t="shared" si="387"/>
        <v>308</v>
      </c>
    </row>
    <row r="3274" spans="2:10">
      <c r="B3274" s="332"/>
      <c r="C3274" s="974" t="s">
        <v>5537</v>
      </c>
      <c r="D3274" s="529" t="s">
        <v>5538</v>
      </c>
      <c r="E3274" s="614">
        <v>2</v>
      </c>
      <c r="F3274" s="614">
        <v>2</v>
      </c>
      <c r="G3274" s="614">
        <v>21</v>
      </c>
      <c r="H3274" s="614">
        <v>21</v>
      </c>
      <c r="I3274" s="612">
        <f t="shared" si="386"/>
        <v>23</v>
      </c>
      <c r="J3274" s="612">
        <f t="shared" si="387"/>
        <v>23</v>
      </c>
    </row>
    <row r="3275" spans="2:10">
      <c r="B3275" s="332"/>
      <c r="C3275" s="974" t="s">
        <v>5539</v>
      </c>
      <c r="D3275" s="529" t="s">
        <v>5540</v>
      </c>
      <c r="E3275" s="614">
        <v>19</v>
      </c>
      <c r="F3275" s="614">
        <v>19</v>
      </c>
      <c r="G3275" s="614">
        <v>290</v>
      </c>
      <c r="H3275" s="614">
        <v>290</v>
      </c>
      <c r="I3275" s="612">
        <f t="shared" si="386"/>
        <v>309</v>
      </c>
      <c r="J3275" s="612">
        <f t="shared" si="387"/>
        <v>309</v>
      </c>
    </row>
    <row r="3276" spans="2:10">
      <c r="B3276" s="332"/>
      <c r="C3276" s="974" t="s">
        <v>5541</v>
      </c>
      <c r="D3276" s="529" t="s">
        <v>5542</v>
      </c>
      <c r="E3276" s="614">
        <v>2</v>
      </c>
      <c r="F3276" s="614">
        <v>2</v>
      </c>
      <c r="G3276" s="614">
        <v>147</v>
      </c>
      <c r="H3276" s="614">
        <v>147</v>
      </c>
      <c r="I3276" s="612">
        <f t="shared" si="386"/>
        <v>149</v>
      </c>
      <c r="J3276" s="612">
        <f t="shared" si="387"/>
        <v>149</v>
      </c>
    </row>
    <row r="3277" spans="2:10">
      <c r="B3277" s="332"/>
      <c r="C3277" s="974" t="s">
        <v>5543</v>
      </c>
      <c r="D3277" s="529" t="s">
        <v>5544</v>
      </c>
      <c r="E3277" s="614">
        <v>2</v>
      </c>
      <c r="F3277" s="614">
        <v>2</v>
      </c>
      <c r="G3277" s="614">
        <v>128</v>
      </c>
      <c r="H3277" s="614">
        <v>128</v>
      </c>
      <c r="I3277" s="612">
        <f t="shared" si="386"/>
        <v>130</v>
      </c>
      <c r="J3277" s="612">
        <f t="shared" si="387"/>
        <v>130</v>
      </c>
    </row>
    <row r="3278" spans="2:10">
      <c r="B3278" s="332"/>
      <c r="C3278" s="974" t="s">
        <v>5545</v>
      </c>
      <c r="D3278" s="529" t="s">
        <v>5546</v>
      </c>
      <c r="E3278" s="614">
        <v>2</v>
      </c>
      <c r="F3278" s="614">
        <v>2</v>
      </c>
      <c r="G3278" s="614">
        <v>151</v>
      </c>
      <c r="H3278" s="614">
        <v>151</v>
      </c>
      <c r="I3278" s="612">
        <f t="shared" si="386"/>
        <v>153</v>
      </c>
      <c r="J3278" s="612">
        <f t="shared" si="387"/>
        <v>153</v>
      </c>
    </row>
    <row r="3279" spans="2:10">
      <c r="B3279" s="332"/>
      <c r="C3279" s="974" t="s">
        <v>5547</v>
      </c>
      <c r="D3279" s="529" t="s">
        <v>5548</v>
      </c>
      <c r="E3279" s="614">
        <v>2</v>
      </c>
      <c r="F3279" s="614">
        <v>2</v>
      </c>
      <c r="G3279" s="614">
        <v>138</v>
      </c>
      <c r="H3279" s="614">
        <v>138</v>
      </c>
      <c r="I3279" s="612">
        <f t="shared" si="386"/>
        <v>140</v>
      </c>
      <c r="J3279" s="612">
        <f t="shared" si="387"/>
        <v>140</v>
      </c>
    </row>
    <row r="3280" spans="2:10">
      <c r="B3280" s="332"/>
      <c r="C3280" s="974" t="s">
        <v>5549</v>
      </c>
      <c r="D3280" s="529" t="s">
        <v>5550</v>
      </c>
      <c r="E3280" s="614">
        <v>327</v>
      </c>
      <c r="F3280" s="614">
        <v>327</v>
      </c>
      <c r="G3280" s="614">
        <v>1911</v>
      </c>
      <c r="H3280" s="614">
        <v>1911</v>
      </c>
      <c r="I3280" s="612">
        <f t="shared" si="386"/>
        <v>2238</v>
      </c>
      <c r="J3280" s="612">
        <f t="shared" si="387"/>
        <v>2238</v>
      </c>
    </row>
    <row r="3281" spans="2:10" ht="14.4">
      <c r="B3281" s="332"/>
      <c r="C3281" s="990" t="s">
        <v>5551</v>
      </c>
      <c r="D3281" s="530" t="s">
        <v>5552</v>
      </c>
      <c r="E3281" s="627">
        <v>1232</v>
      </c>
      <c r="F3281" s="627">
        <v>1232</v>
      </c>
      <c r="G3281" s="627">
        <v>621</v>
      </c>
      <c r="H3281" s="627">
        <v>621</v>
      </c>
      <c r="I3281" s="612">
        <f t="shared" si="386"/>
        <v>1853</v>
      </c>
      <c r="J3281" s="612">
        <f t="shared" si="387"/>
        <v>1853</v>
      </c>
    </row>
    <row r="3282" spans="2:10">
      <c r="B3282" s="332"/>
      <c r="C3282" s="974" t="s">
        <v>5553</v>
      </c>
      <c r="D3282" s="529" t="s">
        <v>5554</v>
      </c>
      <c r="E3282" s="614">
        <v>102</v>
      </c>
      <c r="F3282" s="614">
        <v>102</v>
      </c>
      <c r="G3282" s="614">
        <v>54</v>
      </c>
      <c r="H3282" s="614">
        <v>54</v>
      </c>
      <c r="I3282" s="612">
        <f t="shared" si="386"/>
        <v>156</v>
      </c>
      <c r="J3282" s="612">
        <f t="shared" si="387"/>
        <v>156</v>
      </c>
    </row>
    <row r="3283" spans="2:10">
      <c r="B3283" s="332"/>
      <c r="C3283" s="974" t="s">
        <v>5555</v>
      </c>
      <c r="D3283" s="529" t="s">
        <v>5556</v>
      </c>
      <c r="E3283" s="614">
        <v>151</v>
      </c>
      <c r="F3283" s="614">
        <v>151</v>
      </c>
      <c r="G3283" s="614">
        <v>30</v>
      </c>
      <c r="H3283" s="614">
        <v>30</v>
      </c>
      <c r="I3283" s="612">
        <f t="shared" si="386"/>
        <v>181</v>
      </c>
      <c r="J3283" s="612">
        <f t="shared" si="387"/>
        <v>181</v>
      </c>
    </row>
    <row r="3284" spans="2:10">
      <c r="B3284" s="332"/>
      <c r="C3284" s="974" t="s">
        <v>3232</v>
      </c>
      <c r="D3284" s="529" t="s">
        <v>3233</v>
      </c>
      <c r="E3284" s="614">
        <v>34</v>
      </c>
      <c r="F3284" s="614">
        <v>34</v>
      </c>
      <c r="G3284" s="614">
        <v>173</v>
      </c>
      <c r="H3284" s="614">
        <v>173</v>
      </c>
      <c r="I3284" s="612">
        <f t="shared" si="386"/>
        <v>207</v>
      </c>
      <c r="J3284" s="612">
        <f t="shared" si="387"/>
        <v>207</v>
      </c>
    </row>
    <row r="3285" spans="2:10">
      <c r="B3285" s="332"/>
      <c r="C3285" s="974" t="s">
        <v>3234</v>
      </c>
      <c r="D3285" s="529" t="s">
        <v>3235</v>
      </c>
      <c r="E3285" s="614">
        <v>818</v>
      </c>
      <c r="F3285" s="614">
        <v>818</v>
      </c>
      <c r="G3285" s="614">
        <v>205</v>
      </c>
      <c r="H3285" s="614">
        <v>205</v>
      </c>
      <c r="I3285" s="612">
        <f t="shared" si="386"/>
        <v>1023</v>
      </c>
      <c r="J3285" s="612">
        <f t="shared" si="387"/>
        <v>1023</v>
      </c>
    </row>
    <row r="3286" spans="2:10">
      <c r="B3286" s="332"/>
      <c r="C3286" s="974" t="s">
        <v>5557</v>
      </c>
      <c r="D3286" s="529" t="s">
        <v>5558</v>
      </c>
      <c r="E3286" s="614">
        <v>51</v>
      </c>
      <c r="F3286" s="614">
        <v>51</v>
      </c>
      <c r="G3286" s="614">
        <v>55</v>
      </c>
      <c r="H3286" s="614">
        <v>55</v>
      </c>
      <c r="I3286" s="612">
        <f t="shared" ref="I3286:I3298" si="388">SUM(E3286,G3286)</f>
        <v>106</v>
      </c>
      <c r="J3286" s="612">
        <f t="shared" si="387"/>
        <v>106</v>
      </c>
    </row>
    <row r="3287" spans="2:10">
      <c r="B3287" s="332"/>
      <c r="C3287" s="974" t="s">
        <v>5559</v>
      </c>
      <c r="D3287" s="529" t="s">
        <v>5560</v>
      </c>
      <c r="E3287" s="614">
        <v>597</v>
      </c>
      <c r="F3287" s="614">
        <v>597</v>
      </c>
      <c r="G3287" s="614">
        <v>1888</v>
      </c>
      <c r="H3287" s="614">
        <v>1888</v>
      </c>
      <c r="I3287" s="612">
        <f t="shared" si="388"/>
        <v>2485</v>
      </c>
      <c r="J3287" s="612">
        <f t="shared" si="387"/>
        <v>2485</v>
      </c>
    </row>
    <row r="3288" spans="2:10">
      <c r="B3288" s="332"/>
      <c r="C3288" s="974" t="s">
        <v>5561</v>
      </c>
      <c r="D3288" s="529" t="s">
        <v>5562</v>
      </c>
      <c r="E3288" s="614">
        <v>43</v>
      </c>
      <c r="F3288" s="614">
        <v>43</v>
      </c>
      <c r="G3288" s="614">
        <v>398</v>
      </c>
      <c r="H3288" s="614">
        <v>398</v>
      </c>
      <c r="I3288" s="612">
        <f t="shared" si="388"/>
        <v>441</v>
      </c>
      <c r="J3288" s="612">
        <f t="shared" si="387"/>
        <v>441</v>
      </c>
    </row>
    <row r="3289" spans="2:10">
      <c r="B3289" s="332"/>
      <c r="C3289" s="974" t="s">
        <v>5563</v>
      </c>
      <c r="D3289" s="529" t="s">
        <v>5564</v>
      </c>
      <c r="E3289" s="614">
        <v>205</v>
      </c>
      <c r="F3289" s="614">
        <v>205</v>
      </c>
      <c r="G3289" s="614">
        <v>107</v>
      </c>
      <c r="H3289" s="614">
        <v>107</v>
      </c>
      <c r="I3289" s="612">
        <f t="shared" si="388"/>
        <v>312</v>
      </c>
      <c r="J3289" s="612">
        <f t="shared" si="387"/>
        <v>312</v>
      </c>
    </row>
    <row r="3290" spans="2:10">
      <c r="B3290" s="332"/>
      <c r="C3290" s="974" t="s">
        <v>5565</v>
      </c>
      <c r="D3290" s="529" t="s">
        <v>5566</v>
      </c>
      <c r="E3290" s="614">
        <v>40</v>
      </c>
      <c r="F3290" s="614">
        <v>40</v>
      </c>
      <c r="G3290" s="614">
        <v>396</v>
      </c>
      <c r="H3290" s="614">
        <v>396</v>
      </c>
      <c r="I3290" s="612">
        <f t="shared" si="388"/>
        <v>436</v>
      </c>
      <c r="J3290" s="612">
        <f t="shared" si="387"/>
        <v>436</v>
      </c>
    </row>
    <row r="3291" spans="2:10">
      <c r="B3291" s="332"/>
      <c r="C3291" s="974" t="s">
        <v>5567</v>
      </c>
      <c r="D3291" s="529" t="s">
        <v>5568</v>
      </c>
      <c r="E3291" s="614">
        <v>0</v>
      </c>
      <c r="F3291" s="614">
        <v>0</v>
      </c>
      <c r="G3291" s="614">
        <v>21</v>
      </c>
      <c r="H3291" s="614">
        <v>21</v>
      </c>
      <c r="I3291" s="612">
        <f t="shared" si="388"/>
        <v>21</v>
      </c>
      <c r="J3291" s="612">
        <f t="shared" si="387"/>
        <v>21</v>
      </c>
    </row>
    <row r="3292" spans="2:10">
      <c r="B3292" s="332"/>
      <c r="C3292" s="974" t="s">
        <v>5569</v>
      </c>
      <c r="D3292" s="529" t="s">
        <v>5570</v>
      </c>
      <c r="E3292" s="614">
        <v>24</v>
      </c>
      <c r="F3292" s="614">
        <v>24</v>
      </c>
      <c r="G3292" s="614">
        <v>189</v>
      </c>
      <c r="H3292" s="614">
        <v>189</v>
      </c>
      <c r="I3292" s="612">
        <f t="shared" si="388"/>
        <v>213</v>
      </c>
      <c r="J3292" s="612">
        <f t="shared" si="387"/>
        <v>213</v>
      </c>
    </row>
    <row r="3293" spans="2:10">
      <c r="B3293" s="332"/>
      <c r="C3293" s="974" t="s">
        <v>5571</v>
      </c>
      <c r="D3293" s="529" t="s">
        <v>5572</v>
      </c>
      <c r="E3293" s="614">
        <v>5</v>
      </c>
      <c r="F3293" s="614">
        <v>5</v>
      </c>
      <c r="G3293" s="614">
        <v>244</v>
      </c>
      <c r="H3293" s="614">
        <v>244</v>
      </c>
      <c r="I3293" s="612">
        <f t="shared" si="388"/>
        <v>249</v>
      </c>
      <c r="J3293" s="612">
        <f t="shared" si="387"/>
        <v>249</v>
      </c>
    </row>
    <row r="3294" spans="2:10">
      <c r="B3294" s="332"/>
      <c r="C3294" s="974" t="s">
        <v>5573</v>
      </c>
      <c r="D3294" s="529" t="s">
        <v>5574</v>
      </c>
      <c r="E3294" s="614">
        <v>13</v>
      </c>
      <c r="F3294" s="614">
        <v>13</v>
      </c>
      <c r="G3294" s="614">
        <v>66</v>
      </c>
      <c r="H3294" s="614">
        <v>66</v>
      </c>
      <c r="I3294" s="612">
        <f t="shared" si="388"/>
        <v>79</v>
      </c>
      <c r="J3294" s="612">
        <f t="shared" si="387"/>
        <v>79</v>
      </c>
    </row>
    <row r="3295" spans="2:10">
      <c r="B3295" s="332"/>
      <c r="C3295" s="974" t="s">
        <v>5575</v>
      </c>
      <c r="D3295" s="529" t="s">
        <v>5576</v>
      </c>
      <c r="E3295" s="614">
        <v>8</v>
      </c>
      <c r="F3295" s="614">
        <v>8</v>
      </c>
      <c r="G3295" s="614">
        <v>40</v>
      </c>
      <c r="H3295" s="614">
        <v>40</v>
      </c>
      <c r="I3295" s="612">
        <f t="shared" si="388"/>
        <v>48</v>
      </c>
      <c r="J3295" s="612">
        <f t="shared" si="387"/>
        <v>48</v>
      </c>
    </row>
    <row r="3296" spans="2:10">
      <c r="C3296" s="635"/>
      <c r="D3296" s="636"/>
      <c r="E3296" s="637"/>
      <c r="F3296" s="637"/>
      <c r="G3296" s="637"/>
      <c r="H3296" s="637"/>
      <c r="I3296" s="616">
        <f t="shared" si="388"/>
        <v>0</v>
      </c>
      <c r="J3296" s="616"/>
    </row>
    <row r="3297" spans="2:10">
      <c r="B3297" s="265" t="s">
        <v>6735</v>
      </c>
      <c r="C3297" s="635"/>
      <c r="D3297" s="636"/>
      <c r="E3297" s="637"/>
      <c r="F3297" s="637"/>
      <c r="G3297" s="637"/>
      <c r="H3297" s="637"/>
      <c r="I3297" s="616">
        <f t="shared" si="388"/>
        <v>0</v>
      </c>
      <c r="J3297" s="616"/>
    </row>
    <row r="3298" spans="2:10">
      <c r="B3298" s="332"/>
      <c r="C3298" s="972" t="s">
        <v>6733</v>
      </c>
      <c r="D3298" s="636" t="s">
        <v>6734</v>
      </c>
      <c r="E3298" s="614">
        <v>4033</v>
      </c>
      <c r="F3298" s="614">
        <v>4033</v>
      </c>
      <c r="G3298" s="614">
        <v>11509</v>
      </c>
      <c r="H3298" s="614">
        <v>11509</v>
      </c>
      <c r="I3298" s="612">
        <f t="shared" si="388"/>
        <v>15542</v>
      </c>
      <c r="J3298" s="612">
        <f t="shared" ref="J3298" si="389">SUM(F3298,H3298)</f>
        <v>15542</v>
      </c>
    </row>
    <row r="3299" spans="2:10">
      <c r="C3299" s="635"/>
      <c r="D3299" s="636"/>
      <c r="E3299" s="637"/>
      <c r="F3299" s="637"/>
      <c r="G3299" s="637"/>
      <c r="H3299" s="637"/>
      <c r="I3299" s="616"/>
      <c r="J3299" s="616"/>
    </row>
    <row r="3300" spans="2:10" s="86" customFormat="1">
      <c r="B3300" s="355" t="s">
        <v>222</v>
      </c>
      <c r="C3300" s="345"/>
      <c r="D3300" s="355"/>
      <c r="E3300" s="355">
        <v>4208</v>
      </c>
      <c r="F3300" s="355">
        <v>4208</v>
      </c>
      <c r="G3300" s="355">
        <v>9071</v>
      </c>
      <c r="H3300" s="355">
        <v>9071</v>
      </c>
      <c r="I3300" s="355">
        <f t="shared" ref="I3300" si="390">SUM(E3300,G3300)</f>
        <v>13279</v>
      </c>
      <c r="J3300" s="355">
        <f t="shared" ref="J3300" si="391">SUM(F3300,H3300)</f>
        <v>13279</v>
      </c>
    </row>
    <row r="3301" spans="2:10" s="86" customFormat="1">
      <c r="B3301" s="355" t="s">
        <v>223</v>
      </c>
      <c r="C3301" s="345"/>
      <c r="D3301" s="355"/>
      <c r="E3301" s="355"/>
      <c r="F3301" s="355"/>
      <c r="G3301" s="355"/>
      <c r="H3301" s="355"/>
      <c r="I3301" s="355"/>
      <c r="J3301" s="355"/>
    </row>
    <row r="3302" spans="2:10" s="86" customFormat="1">
      <c r="B3302" s="355" t="s">
        <v>224</v>
      </c>
      <c r="C3302" s="345"/>
      <c r="D3302" s="355"/>
      <c r="E3302" s="355">
        <f>SUM(E3303:E3378)</f>
        <v>32951</v>
      </c>
      <c r="F3302" s="355">
        <f t="shared" ref="F3302:H3302" si="392">SUM(F3303:F3378)</f>
        <v>32951</v>
      </c>
      <c r="G3302" s="355">
        <f t="shared" si="392"/>
        <v>62074</v>
      </c>
      <c r="H3302" s="355">
        <f t="shared" si="392"/>
        <v>62074</v>
      </c>
      <c r="I3302" s="355">
        <f t="shared" ref="I3302" si="393">SUM(E3302,G3302)</f>
        <v>95025</v>
      </c>
      <c r="J3302" s="355">
        <f t="shared" ref="J3302" si="394">SUM(F3302,H3302)</f>
        <v>95025</v>
      </c>
    </row>
    <row r="3303" spans="2:10">
      <c r="B3303" s="332"/>
      <c r="C3303" s="973" t="s">
        <v>5577</v>
      </c>
      <c r="D3303" s="525" t="s">
        <v>5578</v>
      </c>
      <c r="E3303" s="614">
        <v>113</v>
      </c>
      <c r="F3303" s="614">
        <v>113</v>
      </c>
      <c r="G3303" s="614">
        <v>174</v>
      </c>
      <c r="H3303" s="614">
        <v>174</v>
      </c>
      <c r="I3303" s="612">
        <f t="shared" ref="I3303:I3355" si="395">SUM(E3303,G3303)</f>
        <v>287</v>
      </c>
      <c r="J3303" s="612">
        <f t="shared" ref="J3303:J3355" si="396">SUM(F3303,H3303)</f>
        <v>287</v>
      </c>
    </row>
    <row r="3304" spans="2:10">
      <c r="B3304" s="332"/>
      <c r="C3304" s="974" t="s">
        <v>5579</v>
      </c>
      <c r="D3304" s="529" t="s">
        <v>5580</v>
      </c>
      <c r="E3304" s="614">
        <v>116</v>
      </c>
      <c r="F3304" s="614">
        <v>116</v>
      </c>
      <c r="G3304" s="614">
        <v>170</v>
      </c>
      <c r="H3304" s="614">
        <v>170</v>
      </c>
      <c r="I3304" s="612">
        <f t="shared" si="395"/>
        <v>286</v>
      </c>
      <c r="J3304" s="612">
        <f t="shared" si="396"/>
        <v>286</v>
      </c>
    </row>
    <row r="3305" spans="2:10">
      <c r="B3305" s="332"/>
      <c r="C3305" s="974" t="s">
        <v>5581</v>
      </c>
      <c r="D3305" s="529" t="s">
        <v>5582</v>
      </c>
      <c r="E3305" s="614">
        <v>253</v>
      </c>
      <c r="F3305" s="614">
        <v>253</v>
      </c>
      <c r="G3305" s="614">
        <v>631</v>
      </c>
      <c r="H3305" s="614">
        <v>631</v>
      </c>
      <c r="I3305" s="612">
        <f t="shared" si="395"/>
        <v>884</v>
      </c>
      <c r="J3305" s="612">
        <f t="shared" si="396"/>
        <v>884</v>
      </c>
    </row>
    <row r="3306" spans="2:10">
      <c r="B3306" s="332"/>
      <c r="C3306" s="974" t="s">
        <v>5583</v>
      </c>
      <c r="D3306" s="529" t="s">
        <v>5584</v>
      </c>
      <c r="E3306" s="614">
        <v>57</v>
      </c>
      <c r="F3306" s="614">
        <v>57</v>
      </c>
      <c r="G3306" s="614">
        <v>428</v>
      </c>
      <c r="H3306" s="614">
        <v>428</v>
      </c>
      <c r="I3306" s="612">
        <f t="shared" si="395"/>
        <v>485</v>
      </c>
      <c r="J3306" s="612">
        <f t="shared" si="396"/>
        <v>485</v>
      </c>
    </row>
    <row r="3307" spans="2:10">
      <c r="B3307" s="332"/>
      <c r="C3307" s="974" t="s">
        <v>5585</v>
      </c>
      <c r="D3307" s="529" t="s">
        <v>5586</v>
      </c>
      <c r="E3307" s="614">
        <v>3267</v>
      </c>
      <c r="F3307" s="614">
        <v>3267</v>
      </c>
      <c r="G3307" s="614">
        <v>453</v>
      </c>
      <c r="H3307" s="614">
        <v>453</v>
      </c>
      <c r="I3307" s="612">
        <f t="shared" si="395"/>
        <v>3720</v>
      </c>
      <c r="J3307" s="612">
        <f t="shared" si="396"/>
        <v>3720</v>
      </c>
    </row>
    <row r="3308" spans="2:10">
      <c r="B3308" s="332"/>
      <c r="C3308" s="974" t="s">
        <v>5587</v>
      </c>
      <c r="D3308" s="529" t="s">
        <v>5588</v>
      </c>
      <c r="E3308" s="614">
        <v>282</v>
      </c>
      <c r="F3308" s="614">
        <v>282</v>
      </c>
      <c r="G3308" s="614">
        <v>1029</v>
      </c>
      <c r="H3308" s="614">
        <v>1029</v>
      </c>
      <c r="I3308" s="612">
        <f t="shared" si="395"/>
        <v>1311</v>
      </c>
      <c r="J3308" s="612">
        <f t="shared" si="396"/>
        <v>1311</v>
      </c>
    </row>
    <row r="3309" spans="2:10">
      <c r="B3309" s="332"/>
      <c r="C3309" s="974" t="s">
        <v>5589</v>
      </c>
      <c r="D3309" s="529" t="s">
        <v>5590</v>
      </c>
      <c r="E3309" s="614">
        <v>295</v>
      </c>
      <c r="F3309" s="614">
        <v>295</v>
      </c>
      <c r="G3309" s="614">
        <v>1153</v>
      </c>
      <c r="H3309" s="614">
        <v>1153</v>
      </c>
      <c r="I3309" s="612">
        <f t="shared" si="395"/>
        <v>1448</v>
      </c>
      <c r="J3309" s="612">
        <f t="shared" si="396"/>
        <v>1448</v>
      </c>
    </row>
    <row r="3310" spans="2:10">
      <c r="B3310" s="332"/>
      <c r="C3310" s="974" t="s">
        <v>5591</v>
      </c>
      <c r="D3310" s="529" t="s">
        <v>5592</v>
      </c>
      <c r="E3310" s="614">
        <v>4</v>
      </c>
      <c r="F3310" s="614">
        <v>4</v>
      </c>
      <c r="G3310" s="614">
        <v>0</v>
      </c>
      <c r="H3310" s="614">
        <v>0</v>
      </c>
      <c r="I3310" s="612">
        <f t="shared" si="395"/>
        <v>4</v>
      </c>
      <c r="J3310" s="612">
        <f t="shared" si="396"/>
        <v>4</v>
      </c>
    </row>
    <row r="3311" spans="2:10">
      <c r="B3311" s="332"/>
      <c r="C3311" s="974" t="s">
        <v>5593</v>
      </c>
      <c r="D3311" s="529" t="s">
        <v>5594</v>
      </c>
      <c r="E3311" s="614">
        <v>100</v>
      </c>
      <c r="F3311" s="614">
        <v>100</v>
      </c>
      <c r="G3311" s="614">
        <v>1115</v>
      </c>
      <c r="H3311" s="614">
        <v>1115</v>
      </c>
      <c r="I3311" s="612">
        <f t="shared" si="395"/>
        <v>1215</v>
      </c>
      <c r="J3311" s="612">
        <f t="shared" si="396"/>
        <v>1215</v>
      </c>
    </row>
    <row r="3312" spans="2:10">
      <c r="B3312" s="332"/>
      <c r="C3312" s="973" t="s">
        <v>5595</v>
      </c>
      <c r="D3312" s="525" t="s">
        <v>5596</v>
      </c>
      <c r="E3312" s="614">
        <v>0</v>
      </c>
      <c r="F3312" s="614">
        <v>0</v>
      </c>
      <c r="G3312" s="614">
        <v>2</v>
      </c>
      <c r="H3312" s="614">
        <v>2</v>
      </c>
      <c r="I3312" s="612">
        <f t="shared" si="395"/>
        <v>2</v>
      </c>
      <c r="J3312" s="612">
        <f t="shared" si="396"/>
        <v>2</v>
      </c>
    </row>
    <row r="3313" spans="2:10">
      <c r="B3313" s="332"/>
      <c r="C3313" s="974" t="s">
        <v>5597</v>
      </c>
      <c r="D3313" s="529" t="s">
        <v>5598</v>
      </c>
      <c r="E3313" s="614">
        <v>17</v>
      </c>
      <c r="F3313" s="614">
        <v>17</v>
      </c>
      <c r="G3313" s="614">
        <v>96</v>
      </c>
      <c r="H3313" s="614">
        <v>96</v>
      </c>
      <c r="I3313" s="612">
        <f t="shared" si="395"/>
        <v>113</v>
      </c>
      <c r="J3313" s="612">
        <f t="shared" si="396"/>
        <v>113</v>
      </c>
    </row>
    <row r="3314" spans="2:10">
      <c r="B3314" s="332"/>
      <c r="C3314" s="974" t="s">
        <v>5599</v>
      </c>
      <c r="D3314" s="529" t="s">
        <v>5600</v>
      </c>
      <c r="E3314" s="614">
        <v>136</v>
      </c>
      <c r="F3314" s="614">
        <v>136</v>
      </c>
      <c r="G3314" s="614">
        <v>19</v>
      </c>
      <c r="H3314" s="614">
        <v>19</v>
      </c>
      <c r="I3314" s="612">
        <f t="shared" si="395"/>
        <v>155</v>
      </c>
      <c r="J3314" s="612">
        <f t="shared" si="396"/>
        <v>155</v>
      </c>
    </row>
    <row r="3315" spans="2:10">
      <c r="B3315" s="332"/>
      <c r="C3315" s="974" t="s">
        <v>5601</v>
      </c>
      <c r="D3315" s="529" t="s">
        <v>5602</v>
      </c>
      <c r="E3315" s="614">
        <v>175</v>
      </c>
      <c r="F3315" s="614">
        <v>175</v>
      </c>
      <c r="G3315" s="614">
        <v>1340</v>
      </c>
      <c r="H3315" s="614">
        <v>1340</v>
      </c>
      <c r="I3315" s="612">
        <f t="shared" si="395"/>
        <v>1515</v>
      </c>
      <c r="J3315" s="612">
        <f t="shared" si="396"/>
        <v>1515</v>
      </c>
    </row>
    <row r="3316" spans="2:10">
      <c r="B3316" s="332"/>
      <c r="C3316" s="974" t="s">
        <v>5603</v>
      </c>
      <c r="D3316" s="529" t="s">
        <v>5604</v>
      </c>
      <c r="E3316" s="614">
        <v>132</v>
      </c>
      <c r="F3316" s="614">
        <v>132</v>
      </c>
      <c r="G3316" s="614">
        <v>851</v>
      </c>
      <c r="H3316" s="614">
        <v>851</v>
      </c>
      <c r="I3316" s="612">
        <f t="shared" si="395"/>
        <v>983</v>
      </c>
      <c r="J3316" s="612">
        <f t="shared" si="396"/>
        <v>983</v>
      </c>
    </row>
    <row r="3317" spans="2:10">
      <c r="B3317" s="332"/>
      <c r="C3317" s="974" t="s">
        <v>5605</v>
      </c>
      <c r="D3317" s="529" t="s">
        <v>5606</v>
      </c>
      <c r="E3317" s="614">
        <v>124</v>
      </c>
      <c r="F3317" s="614">
        <v>124</v>
      </c>
      <c r="G3317" s="614">
        <v>674</v>
      </c>
      <c r="H3317" s="614">
        <v>674</v>
      </c>
      <c r="I3317" s="612">
        <f t="shared" si="395"/>
        <v>798</v>
      </c>
      <c r="J3317" s="612">
        <f t="shared" si="396"/>
        <v>798</v>
      </c>
    </row>
    <row r="3318" spans="2:10">
      <c r="B3318" s="332"/>
      <c r="C3318" s="974" t="s">
        <v>5607</v>
      </c>
      <c r="D3318" s="529" t="s">
        <v>5608</v>
      </c>
      <c r="E3318" s="614">
        <v>0</v>
      </c>
      <c r="F3318" s="614">
        <v>0</v>
      </c>
      <c r="G3318" s="614">
        <v>82</v>
      </c>
      <c r="H3318" s="614">
        <v>82</v>
      </c>
      <c r="I3318" s="612">
        <f t="shared" si="395"/>
        <v>82</v>
      </c>
      <c r="J3318" s="612">
        <f t="shared" si="396"/>
        <v>82</v>
      </c>
    </row>
    <row r="3319" spans="2:10">
      <c r="B3319" s="332"/>
      <c r="C3319" s="974" t="s">
        <v>5609</v>
      </c>
      <c r="D3319" s="529" t="s">
        <v>5610</v>
      </c>
      <c r="E3319" s="614">
        <v>535</v>
      </c>
      <c r="F3319" s="614">
        <v>535</v>
      </c>
      <c r="G3319" s="614">
        <v>19</v>
      </c>
      <c r="H3319" s="614">
        <v>19</v>
      </c>
      <c r="I3319" s="612">
        <f t="shared" si="395"/>
        <v>554</v>
      </c>
      <c r="J3319" s="612">
        <f t="shared" si="396"/>
        <v>554</v>
      </c>
    </row>
    <row r="3320" spans="2:10">
      <c r="B3320" s="332"/>
      <c r="C3320" s="974" t="s">
        <v>5611</v>
      </c>
      <c r="D3320" s="529" t="s">
        <v>5612</v>
      </c>
      <c r="E3320" s="614">
        <v>118</v>
      </c>
      <c r="F3320" s="614">
        <v>118</v>
      </c>
      <c r="G3320" s="614">
        <v>28</v>
      </c>
      <c r="H3320" s="614">
        <v>28</v>
      </c>
      <c r="I3320" s="612">
        <f t="shared" si="395"/>
        <v>146</v>
      </c>
      <c r="J3320" s="612">
        <f t="shared" si="396"/>
        <v>146</v>
      </c>
    </row>
    <row r="3321" spans="2:10">
      <c r="B3321" s="332"/>
      <c r="C3321" s="974" t="s">
        <v>5613</v>
      </c>
      <c r="D3321" s="529" t="s">
        <v>5614</v>
      </c>
      <c r="E3321" s="614">
        <v>2959</v>
      </c>
      <c r="F3321" s="614">
        <v>2959</v>
      </c>
      <c r="G3321" s="614">
        <v>8197</v>
      </c>
      <c r="H3321" s="614">
        <v>8197</v>
      </c>
      <c r="I3321" s="612">
        <f t="shared" si="395"/>
        <v>11156</v>
      </c>
      <c r="J3321" s="612">
        <f t="shared" si="396"/>
        <v>11156</v>
      </c>
    </row>
    <row r="3322" spans="2:10">
      <c r="B3322" s="332"/>
      <c r="C3322" s="974" t="s">
        <v>5615</v>
      </c>
      <c r="D3322" s="525" t="s">
        <v>5616</v>
      </c>
      <c r="E3322" s="614">
        <v>3299</v>
      </c>
      <c r="F3322" s="614">
        <v>3299</v>
      </c>
      <c r="G3322" s="614">
        <v>5394</v>
      </c>
      <c r="H3322" s="614">
        <v>5394</v>
      </c>
      <c r="I3322" s="612">
        <f t="shared" si="395"/>
        <v>8693</v>
      </c>
      <c r="J3322" s="612">
        <f t="shared" si="396"/>
        <v>8693</v>
      </c>
    </row>
    <row r="3323" spans="2:10">
      <c r="B3323" s="332"/>
      <c r="C3323" s="974" t="s">
        <v>5617</v>
      </c>
      <c r="D3323" s="529" t="s">
        <v>5618</v>
      </c>
      <c r="E3323" s="614">
        <v>6</v>
      </c>
      <c r="F3323" s="614">
        <v>6</v>
      </c>
      <c r="G3323" s="614">
        <v>8</v>
      </c>
      <c r="H3323" s="614">
        <v>8</v>
      </c>
      <c r="I3323" s="612">
        <f t="shared" si="395"/>
        <v>14</v>
      </c>
      <c r="J3323" s="612">
        <f t="shared" si="396"/>
        <v>14</v>
      </c>
    </row>
    <row r="3324" spans="2:10">
      <c r="B3324" s="332"/>
      <c r="C3324" s="974" t="s">
        <v>5619</v>
      </c>
      <c r="D3324" s="529" t="s">
        <v>5620</v>
      </c>
      <c r="E3324" s="614">
        <v>631</v>
      </c>
      <c r="F3324" s="614">
        <v>631</v>
      </c>
      <c r="G3324" s="614">
        <v>1526</v>
      </c>
      <c r="H3324" s="614">
        <v>1526</v>
      </c>
      <c r="I3324" s="612">
        <f t="shared" si="395"/>
        <v>2157</v>
      </c>
      <c r="J3324" s="612">
        <f t="shared" si="396"/>
        <v>2157</v>
      </c>
    </row>
    <row r="3325" spans="2:10">
      <c r="B3325" s="332"/>
      <c r="C3325" s="974" t="s">
        <v>5621</v>
      </c>
      <c r="D3325" s="529" t="s">
        <v>5622</v>
      </c>
      <c r="E3325" s="614">
        <v>16</v>
      </c>
      <c r="F3325" s="614">
        <v>16</v>
      </c>
      <c r="G3325" s="614">
        <v>90</v>
      </c>
      <c r="H3325" s="614">
        <v>90</v>
      </c>
      <c r="I3325" s="612">
        <f t="shared" si="395"/>
        <v>106</v>
      </c>
      <c r="J3325" s="612">
        <f t="shared" si="396"/>
        <v>106</v>
      </c>
    </row>
    <row r="3326" spans="2:10">
      <c r="B3326" s="332"/>
      <c r="C3326" s="975" t="s">
        <v>5623</v>
      </c>
      <c r="D3326" s="529" t="s">
        <v>5624</v>
      </c>
      <c r="E3326" s="614">
        <v>0</v>
      </c>
      <c r="F3326" s="614">
        <v>0</v>
      </c>
      <c r="G3326" s="614">
        <v>18</v>
      </c>
      <c r="H3326" s="614">
        <v>18</v>
      </c>
      <c r="I3326" s="612">
        <f t="shared" si="395"/>
        <v>18</v>
      </c>
      <c r="J3326" s="612">
        <f t="shared" si="396"/>
        <v>18</v>
      </c>
    </row>
    <row r="3327" spans="2:10">
      <c r="B3327" s="332"/>
      <c r="C3327" s="974" t="s">
        <v>5625</v>
      </c>
      <c r="D3327" s="529" t="s">
        <v>5626</v>
      </c>
      <c r="E3327" s="614">
        <v>92</v>
      </c>
      <c r="F3327" s="614">
        <v>92</v>
      </c>
      <c r="G3327" s="614">
        <v>1806</v>
      </c>
      <c r="H3327" s="614">
        <v>1806</v>
      </c>
      <c r="I3327" s="612">
        <f t="shared" si="395"/>
        <v>1898</v>
      </c>
      <c r="J3327" s="612">
        <f t="shared" si="396"/>
        <v>1898</v>
      </c>
    </row>
    <row r="3328" spans="2:10">
      <c r="B3328" s="332"/>
      <c r="C3328" s="974" t="s">
        <v>5627</v>
      </c>
      <c r="D3328" s="529" t="s">
        <v>5628</v>
      </c>
      <c r="E3328" s="614">
        <v>92</v>
      </c>
      <c r="F3328" s="614">
        <v>92</v>
      </c>
      <c r="G3328" s="614">
        <v>1752</v>
      </c>
      <c r="H3328" s="614">
        <v>1752</v>
      </c>
      <c r="I3328" s="612">
        <f t="shared" si="395"/>
        <v>1844</v>
      </c>
      <c r="J3328" s="612">
        <f t="shared" si="396"/>
        <v>1844</v>
      </c>
    </row>
    <row r="3329" spans="2:10">
      <c r="B3329" s="332"/>
      <c r="C3329" s="974" t="s">
        <v>5629</v>
      </c>
      <c r="D3329" s="529" t="s">
        <v>5630</v>
      </c>
      <c r="E3329" s="614">
        <v>51</v>
      </c>
      <c r="F3329" s="614">
        <v>51</v>
      </c>
      <c r="G3329" s="614">
        <v>447</v>
      </c>
      <c r="H3329" s="614">
        <v>447</v>
      </c>
      <c r="I3329" s="612">
        <f t="shared" si="395"/>
        <v>498</v>
      </c>
      <c r="J3329" s="612">
        <f t="shared" si="396"/>
        <v>498</v>
      </c>
    </row>
    <row r="3330" spans="2:10">
      <c r="B3330" s="332"/>
      <c r="C3330" s="974" t="s">
        <v>5631</v>
      </c>
      <c r="D3330" s="529" t="s">
        <v>5632</v>
      </c>
      <c r="E3330" s="614">
        <v>4</v>
      </c>
      <c r="F3330" s="614">
        <v>4</v>
      </c>
      <c r="G3330" s="614">
        <v>13</v>
      </c>
      <c r="H3330" s="614">
        <v>13</v>
      </c>
      <c r="I3330" s="612">
        <f t="shared" si="395"/>
        <v>17</v>
      </c>
      <c r="J3330" s="612">
        <f t="shared" si="396"/>
        <v>17</v>
      </c>
    </row>
    <row r="3331" spans="2:10">
      <c r="B3331" s="332"/>
      <c r="C3331" s="974" t="s">
        <v>5633</v>
      </c>
      <c r="D3331" s="529" t="s">
        <v>5634</v>
      </c>
      <c r="E3331" s="614">
        <v>2</v>
      </c>
      <c r="F3331" s="614">
        <v>2</v>
      </c>
      <c r="G3331" s="614">
        <v>9</v>
      </c>
      <c r="H3331" s="614">
        <v>9</v>
      </c>
      <c r="I3331" s="612">
        <f t="shared" si="395"/>
        <v>11</v>
      </c>
      <c r="J3331" s="612">
        <f t="shared" si="396"/>
        <v>11</v>
      </c>
    </row>
    <row r="3332" spans="2:10">
      <c r="B3332" s="332"/>
      <c r="C3332" s="974" t="s">
        <v>5635</v>
      </c>
      <c r="D3332" s="529" t="s">
        <v>5636</v>
      </c>
      <c r="E3332" s="614">
        <v>2</v>
      </c>
      <c r="F3332" s="614">
        <v>2</v>
      </c>
      <c r="G3332" s="614">
        <v>3</v>
      </c>
      <c r="H3332" s="614">
        <v>3</v>
      </c>
      <c r="I3332" s="612">
        <f t="shared" si="395"/>
        <v>5</v>
      </c>
      <c r="J3332" s="612">
        <f t="shared" si="396"/>
        <v>5</v>
      </c>
    </row>
    <row r="3333" spans="2:10">
      <c r="B3333" s="332"/>
      <c r="C3333" s="974" t="s">
        <v>5637</v>
      </c>
      <c r="D3333" s="529" t="s">
        <v>5638</v>
      </c>
      <c r="E3333" s="614">
        <v>56</v>
      </c>
      <c r="F3333" s="614">
        <v>56</v>
      </c>
      <c r="G3333" s="614">
        <v>428</v>
      </c>
      <c r="H3333" s="614">
        <v>428</v>
      </c>
      <c r="I3333" s="612">
        <f t="shared" si="395"/>
        <v>484</v>
      </c>
      <c r="J3333" s="612">
        <f t="shared" si="396"/>
        <v>484</v>
      </c>
    </row>
    <row r="3334" spans="2:10">
      <c r="B3334" s="332"/>
      <c r="C3334" s="974" t="s">
        <v>5639</v>
      </c>
      <c r="D3334" s="529" t="s">
        <v>5640</v>
      </c>
      <c r="E3334" s="614">
        <v>198</v>
      </c>
      <c r="F3334" s="614">
        <v>198</v>
      </c>
      <c r="G3334" s="614">
        <v>950</v>
      </c>
      <c r="H3334" s="614">
        <v>950</v>
      </c>
      <c r="I3334" s="612">
        <f t="shared" si="395"/>
        <v>1148</v>
      </c>
      <c r="J3334" s="612">
        <f t="shared" si="396"/>
        <v>1148</v>
      </c>
    </row>
    <row r="3335" spans="2:10">
      <c r="B3335" s="332"/>
      <c r="C3335" s="974" t="s">
        <v>5641</v>
      </c>
      <c r="D3335" s="529" t="s">
        <v>5640</v>
      </c>
      <c r="E3335" s="614">
        <v>875</v>
      </c>
      <c r="F3335" s="614">
        <v>875</v>
      </c>
      <c r="G3335" s="614">
        <v>2606</v>
      </c>
      <c r="H3335" s="614">
        <v>2606</v>
      </c>
      <c r="I3335" s="612">
        <f t="shared" si="395"/>
        <v>3481</v>
      </c>
      <c r="J3335" s="612">
        <f t="shared" si="396"/>
        <v>3481</v>
      </c>
    </row>
    <row r="3336" spans="2:10">
      <c r="B3336" s="332"/>
      <c r="C3336" s="976" t="s">
        <v>5642</v>
      </c>
      <c r="D3336" s="527" t="s">
        <v>5643</v>
      </c>
      <c r="E3336" s="614">
        <v>172</v>
      </c>
      <c r="F3336" s="614">
        <v>172</v>
      </c>
      <c r="G3336" s="614">
        <v>7</v>
      </c>
      <c r="H3336" s="614">
        <v>7</v>
      </c>
      <c r="I3336" s="612">
        <f t="shared" si="395"/>
        <v>179</v>
      </c>
      <c r="J3336" s="612">
        <f t="shared" si="396"/>
        <v>179</v>
      </c>
    </row>
    <row r="3337" spans="2:10">
      <c r="B3337" s="332"/>
      <c r="C3337" s="974" t="s">
        <v>5644</v>
      </c>
      <c r="D3337" s="529" t="s">
        <v>5645</v>
      </c>
      <c r="E3337" s="614">
        <v>6800</v>
      </c>
      <c r="F3337" s="614">
        <v>6800</v>
      </c>
      <c r="G3337" s="614">
        <v>7316</v>
      </c>
      <c r="H3337" s="614">
        <v>7316</v>
      </c>
      <c r="I3337" s="612">
        <f t="shared" si="395"/>
        <v>14116</v>
      </c>
      <c r="J3337" s="612">
        <f t="shared" si="396"/>
        <v>14116</v>
      </c>
    </row>
    <row r="3338" spans="2:10">
      <c r="B3338" s="332"/>
      <c r="C3338" s="974" t="s">
        <v>5646</v>
      </c>
      <c r="D3338" s="529" t="s">
        <v>5647</v>
      </c>
      <c r="E3338" s="614">
        <v>3245</v>
      </c>
      <c r="F3338" s="614">
        <v>3245</v>
      </c>
      <c r="G3338" s="614">
        <v>3941</v>
      </c>
      <c r="H3338" s="614">
        <v>3941</v>
      </c>
      <c r="I3338" s="612">
        <f t="shared" si="395"/>
        <v>7186</v>
      </c>
      <c r="J3338" s="612">
        <f t="shared" si="396"/>
        <v>7186</v>
      </c>
    </row>
    <row r="3339" spans="2:10">
      <c r="B3339" s="332"/>
      <c r="C3339" s="974" t="s">
        <v>5648</v>
      </c>
      <c r="D3339" s="529" t="s">
        <v>5649</v>
      </c>
      <c r="E3339" s="614">
        <v>146</v>
      </c>
      <c r="F3339" s="614">
        <v>146</v>
      </c>
      <c r="G3339" s="614">
        <v>97</v>
      </c>
      <c r="H3339" s="614">
        <v>97</v>
      </c>
      <c r="I3339" s="612">
        <f t="shared" si="395"/>
        <v>243</v>
      </c>
      <c r="J3339" s="612">
        <f t="shared" si="396"/>
        <v>243</v>
      </c>
    </row>
    <row r="3340" spans="2:10">
      <c r="B3340" s="332"/>
      <c r="C3340" s="974" t="s">
        <v>5650</v>
      </c>
      <c r="D3340" s="529" t="s">
        <v>5651</v>
      </c>
      <c r="E3340" s="614">
        <v>1</v>
      </c>
      <c r="F3340" s="614">
        <v>1</v>
      </c>
      <c r="G3340" s="614">
        <v>36</v>
      </c>
      <c r="H3340" s="614">
        <v>36</v>
      </c>
      <c r="I3340" s="612">
        <f t="shared" si="395"/>
        <v>37</v>
      </c>
      <c r="J3340" s="612">
        <f t="shared" si="396"/>
        <v>37</v>
      </c>
    </row>
    <row r="3341" spans="2:10">
      <c r="B3341" s="332"/>
      <c r="C3341" s="974" t="s">
        <v>5652</v>
      </c>
      <c r="D3341" s="529" t="s">
        <v>5653</v>
      </c>
      <c r="E3341" s="614">
        <v>0</v>
      </c>
      <c r="F3341" s="614">
        <v>0</v>
      </c>
      <c r="G3341" s="614">
        <v>10</v>
      </c>
      <c r="H3341" s="614">
        <v>10</v>
      </c>
      <c r="I3341" s="612">
        <f t="shared" si="395"/>
        <v>10</v>
      </c>
      <c r="J3341" s="612">
        <f t="shared" si="396"/>
        <v>10</v>
      </c>
    </row>
    <row r="3342" spans="2:10">
      <c r="B3342" s="332"/>
      <c r="C3342" s="974" t="s">
        <v>5654</v>
      </c>
      <c r="D3342" s="529" t="s">
        <v>5655</v>
      </c>
      <c r="E3342" s="614">
        <v>81</v>
      </c>
      <c r="F3342" s="614">
        <v>81</v>
      </c>
      <c r="G3342" s="614">
        <v>253</v>
      </c>
      <c r="H3342" s="614">
        <v>253</v>
      </c>
      <c r="I3342" s="612">
        <f t="shared" si="395"/>
        <v>334</v>
      </c>
      <c r="J3342" s="612">
        <f t="shared" si="396"/>
        <v>334</v>
      </c>
    </row>
    <row r="3343" spans="2:10">
      <c r="B3343" s="332"/>
      <c r="C3343" s="974" t="s">
        <v>5656</v>
      </c>
      <c r="D3343" s="529" t="s">
        <v>5657</v>
      </c>
      <c r="E3343" s="614">
        <v>3</v>
      </c>
      <c r="F3343" s="614">
        <v>3</v>
      </c>
      <c r="G3343" s="614">
        <v>8</v>
      </c>
      <c r="H3343" s="614">
        <v>8</v>
      </c>
      <c r="I3343" s="612">
        <f t="shared" si="395"/>
        <v>11</v>
      </c>
      <c r="J3343" s="612">
        <f t="shared" si="396"/>
        <v>11</v>
      </c>
    </row>
    <row r="3344" spans="2:10">
      <c r="B3344" s="332"/>
      <c r="C3344" s="975" t="s">
        <v>5658</v>
      </c>
      <c r="D3344" s="529" t="s">
        <v>5659</v>
      </c>
      <c r="E3344" s="614">
        <v>70</v>
      </c>
      <c r="F3344" s="614">
        <v>70</v>
      </c>
      <c r="G3344" s="614">
        <v>81</v>
      </c>
      <c r="H3344" s="614">
        <v>81</v>
      </c>
      <c r="I3344" s="612">
        <f t="shared" si="395"/>
        <v>151</v>
      </c>
      <c r="J3344" s="612">
        <f t="shared" si="396"/>
        <v>151</v>
      </c>
    </row>
    <row r="3345" spans="2:10">
      <c r="B3345" s="332"/>
      <c r="C3345" s="974" t="s">
        <v>5660</v>
      </c>
      <c r="D3345" s="529" t="s">
        <v>5661</v>
      </c>
      <c r="E3345" s="614">
        <v>999</v>
      </c>
      <c r="F3345" s="614">
        <v>999</v>
      </c>
      <c r="G3345" s="614">
        <v>6964</v>
      </c>
      <c r="H3345" s="614">
        <v>6964</v>
      </c>
      <c r="I3345" s="612">
        <f t="shared" si="395"/>
        <v>7963</v>
      </c>
      <c r="J3345" s="612">
        <f t="shared" si="396"/>
        <v>7963</v>
      </c>
    </row>
    <row r="3346" spans="2:10">
      <c r="B3346" s="332"/>
      <c r="C3346" s="976" t="s">
        <v>3190</v>
      </c>
      <c r="D3346" s="527" t="s">
        <v>3191</v>
      </c>
      <c r="E3346" s="614">
        <v>157</v>
      </c>
      <c r="F3346" s="614">
        <v>157</v>
      </c>
      <c r="G3346" s="614">
        <v>981</v>
      </c>
      <c r="H3346" s="614">
        <v>981</v>
      </c>
      <c r="I3346" s="612">
        <f t="shared" si="395"/>
        <v>1138</v>
      </c>
      <c r="J3346" s="612">
        <f t="shared" si="396"/>
        <v>1138</v>
      </c>
    </row>
    <row r="3347" spans="2:10">
      <c r="B3347" s="332"/>
      <c r="C3347" s="974" t="s">
        <v>5662</v>
      </c>
      <c r="D3347" s="529" t="s">
        <v>5663</v>
      </c>
      <c r="E3347" s="614">
        <v>2</v>
      </c>
      <c r="F3347" s="614">
        <v>2</v>
      </c>
      <c r="G3347" s="614">
        <v>15</v>
      </c>
      <c r="H3347" s="614">
        <v>15</v>
      </c>
      <c r="I3347" s="612">
        <f t="shared" si="395"/>
        <v>17</v>
      </c>
      <c r="J3347" s="612">
        <f t="shared" si="396"/>
        <v>17</v>
      </c>
    </row>
    <row r="3348" spans="2:10">
      <c r="B3348" s="332"/>
      <c r="C3348" s="974" t="s">
        <v>5664</v>
      </c>
      <c r="D3348" s="529" t="s">
        <v>5665</v>
      </c>
      <c r="E3348" s="614">
        <v>47</v>
      </c>
      <c r="F3348" s="614">
        <v>47</v>
      </c>
      <c r="G3348" s="614">
        <v>503</v>
      </c>
      <c r="H3348" s="614">
        <v>503</v>
      </c>
      <c r="I3348" s="612">
        <f t="shared" si="395"/>
        <v>550</v>
      </c>
      <c r="J3348" s="612">
        <f t="shared" si="396"/>
        <v>550</v>
      </c>
    </row>
    <row r="3349" spans="2:10">
      <c r="B3349" s="332"/>
      <c r="C3349" s="974" t="s">
        <v>5666</v>
      </c>
      <c r="D3349" s="529" t="s">
        <v>5667</v>
      </c>
      <c r="E3349" s="614">
        <v>47</v>
      </c>
      <c r="F3349" s="614">
        <v>47</v>
      </c>
      <c r="G3349" s="614">
        <v>502</v>
      </c>
      <c r="H3349" s="614">
        <v>502</v>
      </c>
      <c r="I3349" s="612">
        <f t="shared" si="395"/>
        <v>549</v>
      </c>
      <c r="J3349" s="612">
        <f t="shared" si="396"/>
        <v>549</v>
      </c>
    </row>
    <row r="3350" spans="2:10">
      <c r="B3350" s="332"/>
      <c r="C3350" s="974" t="s">
        <v>5668</v>
      </c>
      <c r="D3350" s="529" t="s">
        <v>5669</v>
      </c>
      <c r="E3350" s="614">
        <v>404</v>
      </c>
      <c r="F3350" s="614">
        <v>404</v>
      </c>
      <c r="G3350" s="614">
        <v>842</v>
      </c>
      <c r="H3350" s="614">
        <v>842</v>
      </c>
      <c r="I3350" s="612">
        <f t="shared" si="395"/>
        <v>1246</v>
      </c>
      <c r="J3350" s="612">
        <f t="shared" si="396"/>
        <v>1246</v>
      </c>
    </row>
    <row r="3351" spans="2:10">
      <c r="B3351" s="332"/>
      <c r="C3351" s="974" t="s">
        <v>5670</v>
      </c>
      <c r="D3351" s="529" t="s">
        <v>5671</v>
      </c>
      <c r="E3351" s="614">
        <v>2</v>
      </c>
      <c r="F3351" s="614">
        <v>2</v>
      </c>
      <c r="G3351" s="614">
        <v>2</v>
      </c>
      <c r="H3351" s="614">
        <v>2</v>
      </c>
      <c r="I3351" s="612">
        <f t="shared" si="395"/>
        <v>4</v>
      </c>
      <c r="J3351" s="612">
        <f t="shared" si="396"/>
        <v>4</v>
      </c>
    </row>
    <row r="3352" spans="2:10">
      <c r="B3352" s="332"/>
      <c r="C3352" s="974" t="s">
        <v>5672</v>
      </c>
      <c r="D3352" s="529" t="s">
        <v>5673</v>
      </c>
      <c r="E3352" s="614">
        <v>3</v>
      </c>
      <c r="F3352" s="614">
        <v>3</v>
      </c>
      <c r="G3352" s="614">
        <v>2</v>
      </c>
      <c r="H3352" s="614">
        <v>2</v>
      </c>
      <c r="I3352" s="612">
        <f t="shared" si="395"/>
        <v>5</v>
      </c>
      <c r="J3352" s="612">
        <f t="shared" si="396"/>
        <v>5</v>
      </c>
    </row>
    <row r="3353" spans="2:10">
      <c r="B3353" s="332"/>
      <c r="C3353" s="974" t="s">
        <v>5674</v>
      </c>
      <c r="D3353" s="529" t="s">
        <v>5675</v>
      </c>
      <c r="E3353" s="614">
        <v>4053</v>
      </c>
      <c r="F3353" s="614">
        <v>4053</v>
      </c>
      <c r="G3353" s="614">
        <v>3048</v>
      </c>
      <c r="H3353" s="614">
        <v>3048</v>
      </c>
      <c r="I3353" s="612">
        <f t="shared" si="395"/>
        <v>7101</v>
      </c>
      <c r="J3353" s="612">
        <f t="shared" si="396"/>
        <v>7101</v>
      </c>
    </row>
    <row r="3354" spans="2:10">
      <c r="B3354" s="332"/>
      <c r="C3354" s="974" t="s">
        <v>5676</v>
      </c>
      <c r="D3354" s="529" t="s">
        <v>5677</v>
      </c>
      <c r="E3354" s="614">
        <v>5</v>
      </c>
      <c r="F3354" s="614">
        <v>5</v>
      </c>
      <c r="G3354" s="614">
        <v>2</v>
      </c>
      <c r="H3354" s="614">
        <v>2</v>
      </c>
      <c r="I3354" s="612">
        <f t="shared" si="395"/>
        <v>7</v>
      </c>
      <c r="J3354" s="612">
        <f t="shared" si="396"/>
        <v>7</v>
      </c>
    </row>
    <row r="3355" spans="2:10">
      <c r="B3355" s="332"/>
      <c r="C3355" s="974" t="s">
        <v>5678</v>
      </c>
      <c r="D3355" s="529" t="s">
        <v>5679</v>
      </c>
      <c r="E3355" s="614">
        <v>106</v>
      </c>
      <c r="F3355" s="614">
        <v>106</v>
      </c>
      <c r="G3355" s="614">
        <v>1078</v>
      </c>
      <c r="H3355" s="614">
        <v>1078</v>
      </c>
      <c r="I3355" s="612">
        <f t="shared" si="395"/>
        <v>1184</v>
      </c>
      <c r="J3355" s="612">
        <f t="shared" si="396"/>
        <v>1184</v>
      </c>
    </row>
    <row r="3356" spans="2:10">
      <c r="B3356" s="332"/>
      <c r="C3356" s="974" t="s">
        <v>5680</v>
      </c>
      <c r="D3356" s="529" t="s">
        <v>5681</v>
      </c>
      <c r="E3356" s="614">
        <v>0</v>
      </c>
      <c r="F3356" s="614">
        <v>0</v>
      </c>
      <c r="G3356" s="614">
        <v>2</v>
      </c>
      <c r="H3356" s="614">
        <v>2</v>
      </c>
      <c r="I3356" s="612">
        <f t="shared" ref="I3356:I3378" si="397">SUM(E3356,G3356)</f>
        <v>2</v>
      </c>
      <c r="J3356" s="612">
        <f t="shared" ref="J3356:J3378" si="398">SUM(F3356,H3356)</f>
        <v>2</v>
      </c>
    </row>
    <row r="3357" spans="2:10">
      <c r="B3357" s="332"/>
      <c r="C3357" s="977" t="s">
        <v>5682</v>
      </c>
      <c r="D3357" s="531" t="s">
        <v>5683</v>
      </c>
      <c r="E3357" s="628">
        <v>685</v>
      </c>
      <c r="F3357" s="628">
        <v>685</v>
      </c>
      <c r="G3357" s="628">
        <v>74</v>
      </c>
      <c r="H3357" s="628">
        <v>74</v>
      </c>
      <c r="I3357" s="612">
        <f t="shared" si="397"/>
        <v>759</v>
      </c>
      <c r="J3357" s="612">
        <f t="shared" si="398"/>
        <v>759</v>
      </c>
    </row>
    <row r="3358" spans="2:10">
      <c r="B3358" s="332"/>
      <c r="C3358" s="977" t="s">
        <v>5684</v>
      </c>
      <c r="D3358" s="531" t="s">
        <v>5685</v>
      </c>
      <c r="E3358" s="628">
        <v>56</v>
      </c>
      <c r="F3358" s="628">
        <v>56</v>
      </c>
      <c r="G3358" s="628">
        <v>76</v>
      </c>
      <c r="H3358" s="628">
        <v>76</v>
      </c>
      <c r="I3358" s="612">
        <f t="shared" si="397"/>
        <v>132</v>
      </c>
      <c r="J3358" s="612">
        <f t="shared" si="398"/>
        <v>132</v>
      </c>
    </row>
    <row r="3359" spans="2:10">
      <c r="B3359" s="332"/>
      <c r="C3359" s="977" t="s">
        <v>5686</v>
      </c>
      <c r="D3359" s="531" t="s">
        <v>5687</v>
      </c>
      <c r="E3359" s="628">
        <v>160</v>
      </c>
      <c r="F3359" s="628">
        <v>160</v>
      </c>
      <c r="G3359" s="628">
        <v>1137</v>
      </c>
      <c r="H3359" s="628">
        <v>1137</v>
      </c>
      <c r="I3359" s="612">
        <f t="shared" si="397"/>
        <v>1297</v>
      </c>
      <c r="J3359" s="612">
        <f t="shared" si="398"/>
        <v>1297</v>
      </c>
    </row>
    <row r="3360" spans="2:10">
      <c r="B3360" s="332"/>
      <c r="C3360" s="977" t="s">
        <v>5688</v>
      </c>
      <c r="D3360" s="531" t="s">
        <v>5689</v>
      </c>
      <c r="E3360" s="628">
        <v>80</v>
      </c>
      <c r="F3360" s="628">
        <v>80</v>
      </c>
      <c r="G3360" s="628">
        <v>629</v>
      </c>
      <c r="H3360" s="628">
        <v>629</v>
      </c>
      <c r="I3360" s="612">
        <f t="shared" si="397"/>
        <v>709</v>
      </c>
      <c r="J3360" s="612">
        <f t="shared" si="398"/>
        <v>709</v>
      </c>
    </row>
    <row r="3361" spans="2:10">
      <c r="B3361" s="332"/>
      <c r="C3361" s="977" t="s">
        <v>5690</v>
      </c>
      <c r="D3361" s="531" t="s">
        <v>5691</v>
      </c>
      <c r="E3361" s="628">
        <v>0</v>
      </c>
      <c r="F3361" s="628">
        <v>0</v>
      </c>
      <c r="G3361" s="628">
        <v>26</v>
      </c>
      <c r="H3361" s="628">
        <v>26</v>
      </c>
      <c r="I3361" s="612">
        <f t="shared" si="397"/>
        <v>26</v>
      </c>
      <c r="J3361" s="612">
        <f t="shared" si="398"/>
        <v>26</v>
      </c>
    </row>
    <row r="3362" spans="2:10">
      <c r="B3362" s="332"/>
      <c r="C3362" s="974" t="s">
        <v>4307</v>
      </c>
      <c r="D3362" s="529" t="s">
        <v>4308</v>
      </c>
      <c r="E3362" s="614">
        <v>1184</v>
      </c>
      <c r="F3362" s="614">
        <v>1184</v>
      </c>
      <c r="G3362" s="614">
        <v>501</v>
      </c>
      <c r="H3362" s="614">
        <v>501</v>
      </c>
      <c r="I3362" s="612">
        <f t="shared" si="397"/>
        <v>1685</v>
      </c>
      <c r="J3362" s="612">
        <f t="shared" si="398"/>
        <v>1685</v>
      </c>
    </row>
    <row r="3363" spans="2:10" ht="20.399999999999999">
      <c r="B3363" s="332"/>
      <c r="C3363" s="974" t="s">
        <v>5692</v>
      </c>
      <c r="D3363" s="529" t="s">
        <v>5693</v>
      </c>
      <c r="E3363" s="614">
        <v>4</v>
      </c>
      <c r="F3363" s="614">
        <v>4</v>
      </c>
      <c r="G3363" s="614">
        <v>188</v>
      </c>
      <c r="H3363" s="614">
        <v>188</v>
      </c>
      <c r="I3363" s="612">
        <f t="shared" si="397"/>
        <v>192</v>
      </c>
      <c r="J3363" s="612">
        <f t="shared" si="398"/>
        <v>192</v>
      </c>
    </row>
    <row r="3364" spans="2:10">
      <c r="B3364" s="332"/>
      <c r="C3364" s="974" t="s">
        <v>5694</v>
      </c>
      <c r="D3364" s="529" t="s">
        <v>5695</v>
      </c>
      <c r="E3364" s="614">
        <v>4</v>
      </c>
      <c r="F3364" s="614">
        <v>4</v>
      </c>
      <c r="G3364" s="614">
        <v>188</v>
      </c>
      <c r="H3364" s="614">
        <v>188</v>
      </c>
      <c r="I3364" s="612">
        <f t="shared" si="397"/>
        <v>192</v>
      </c>
      <c r="J3364" s="612">
        <f t="shared" si="398"/>
        <v>192</v>
      </c>
    </row>
    <row r="3365" spans="2:10">
      <c r="B3365" s="332"/>
      <c r="C3365" s="974" t="s">
        <v>5696</v>
      </c>
      <c r="D3365" s="529" t="s">
        <v>5697</v>
      </c>
      <c r="E3365" s="614">
        <v>134</v>
      </c>
      <c r="F3365" s="614">
        <v>134</v>
      </c>
      <c r="G3365" s="614">
        <v>4</v>
      </c>
      <c r="H3365" s="614">
        <v>4</v>
      </c>
      <c r="I3365" s="612">
        <f t="shared" si="397"/>
        <v>138</v>
      </c>
      <c r="J3365" s="612">
        <f t="shared" si="398"/>
        <v>138</v>
      </c>
    </row>
    <row r="3366" spans="2:10">
      <c r="B3366" s="332"/>
      <c r="C3366" s="974" t="s">
        <v>5698</v>
      </c>
      <c r="D3366" s="529" t="s">
        <v>5699</v>
      </c>
      <c r="E3366" s="614">
        <v>40</v>
      </c>
      <c r="F3366" s="614">
        <v>40</v>
      </c>
      <c r="G3366" s="614">
        <v>1</v>
      </c>
      <c r="H3366" s="614">
        <v>1</v>
      </c>
      <c r="I3366" s="612">
        <f t="shared" si="397"/>
        <v>41</v>
      </c>
      <c r="J3366" s="612">
        <f t="shared" si="398"/>
        <v>41</v>
      </c>
    </row>
    <row r="3367" spans="2:10">
      <c r="B3367" s="332"/>
      <c r="C3367" s="974" t="s">
        <v>5700</v>
      </c>
      <c r="D3367" s="529" t="s">
        <v>5701</v>
      </c>
      <c r="E3367" s="614">
        <v>94</v>
      </c>
      <c r="F3367" s="614">
        <v>94</v>
      </c>
      <c r="G3367" s="614">
        <v>3</v>
      </c>
      <c r="H3367" s="614">
        <v>3</v>
      </c>
      <c r="I3367" s="612">
        <f t="shared" si="397"/>
        <v>97</v>
      </c>
      <c r="J3367" s="612">
        <f t="shared" si="398"/>
        <v>97</v>
      </c>
    </row>
    <row r="3368" spans="2:10">
      <c r="B3368" s="332"/>
      <c r="C3368" s="974" t="s">
        <v>5702</v>
      </c>
      <c r="D3368" s="529" t="s">
        <v>5703</v>
      </c>
      <c r="E3368" s="614">
        <v>24</v>
      </c>
      <c r="F3368" s="614">
        <v>24</v>
      </c>
      <c r="G3368" s="614">
        <v>481</v>
      </c>
      <c r="H3368" s="614">
        <v>481</v>
      </c>
      <c r="I3368" s="612">
        <f t="shared" si="397"/>
        <v>505</v>
      </c>
      <c r="J3368" s="612">
        <f t="shared" si="398"/>
        <v>505</v>
      </c>
    </row>
    <row r="3369" spans="2:10">
      <c r="B3369" s="332"/>
      <c r="C3369" s="974" t="s">
        <v>5704</v>
      </c>
      <c r="D3369" s="529" t="s">
        <v>5705</v>
      </c>
      <c r="E3369" s="614">
        <v>3</v>
      </c>
      <c r="F3369" s="614">
        <v>3</v>
      </c>
      <c r="G3369" s="614">
        <v>313</v>
      </c>
      <c r="H3369" s="614">
        <v>313</v>
      </c>
      <c r="I3369" s="612">
        <f t="shared" si="397"/>
        <v>316</v>
      </c>
      <c r="J3369" s="612">
        <f t="shared" si="398"/>
        <v>316</v>
      </c>
    </row>
    <row r="3370" spans="2:10">
      <c r="B3370" s="332"/>
      <c r="C3370" s="974" t="s">
        <v>5706</v>
      </c>
      <c r="D3370" s="529" t="s">
        <v>5707</v>
      </c>
      <c r="E3370" s="614">
        <v>125</v>
      </c>
      <c r="F3370" s="614">
        <v>125</v>
      </c>
      <c r="G3370" s="614">
        <v>1128</v>
      </c>
      <c r="H3370" s="614">
        <v>1128</v>
      </c>
      <c r="I3370" s="612">
        <f t="shared" si="397"/>
        <v>1253</v>
      </c>
      <c r="J3370" s="612">
        <f t="shared" si="398"/>
        <v>1253</v>
      </c>
    </row>
    <row r="3371" spans="2:10">
      <c r="B3371" s="332"/>
      <c r="C3371" s="974" t="s">
        <v>5708</v>
      </c>
      <c r="D3371" s="529" t="s">
        <v>5709</v>
      </c>
      <c r="E3371" s="614">
        <v>0</v>
      </c>
      <c r="F3371" s="614">
        <v>0</v>
      </c>
      <c r="G3371" s="614">
        <v>1</v>
      </c>
      <c r="H3371" s="614">
        <v>1</v>
      </c>
      <c r="I3371" s="612">
        <f t="shared" si="397"/>
        <v>1</v>
      </c>
      <c r="J3371" s="612">
        <f t="shared" si="398"/>
        <v>1</v>
      </c>
    </row>
    <row r="3372" spans="2:10">
      <c r="B3372" s="332"/>
      <c r="C3372" s="974" t="s">
        <v>5710</v>
      </c>
      <c r="D3372" s="529" t="s">
        <v>5711</v>
      </c>
      <c r="E3372" s="614">
        <v>1</v>
      </c>
      <c r="F3372" s="614">
        <v>1</v>
      </c>
      <c r="G3372" s="614">
        <v>5</v>
      </c>
      <c r="H3372" s="614">
        <v>5</v>
      </c>
      <c r="I3372" s="612">
        <f t="shared" si="397"/>
        <v>6</v>
      </c>
      <c r="J3372" s="612">
        <f t="shared" si="398"/>
        <v>6</v>
      </c>
    </row>
    <row r="3373" spans="2:10">
      <c r="B3373" s="332"/>
      <c r="C3373" s="974" t="s">
        <v>5712</v>
      </c>
      <c r="D3373" s="529" t="s">
        <v>5713</v>
      </c>
      <c r="E3373" s="614">
        <v>5</v>
      </c>
      <c r="F3373" s="614">
        <v>5</v>
      </c>
      <c r="G3373" s="614">
        <v>87</v>
      </c>
      <c r="H3373" s="614">
        <v>87</v>
      </c>
      <c r="I3373" s="612">
        <f t="shared" si="397"/>
        <v>92</v>
      </c>
      <c r="J3373" s="612">
        <f t="shared" si="398"/>
        <v>92</v>
      </c>
    </row>
    <row r="3374" spans="2:10">
      <c r="B3374" s="332"/>
      <c r="C3374" s="974" t="s">
        <v>5714</v>
      </c>
      <c r="D3374" s="529" t="s">
        <v>5715</v>
      </c>
      <c r="E3374" s="614">
        <v>0</v>
      </c>
      <c r="F3374" s="614">
        <v>0</v>
      </c>
      <c r="G3374" s="614">
        <v>3</v>
      </c>
      <c r="H3374" s="614">
        <v>3</v>
      </c>
      <c r="I3374" s="612">
        <f t="shared" si="397"/>
        <v>3</v>
      </c>
      <c r="J3374" s="612">
        <f t="shared" si="398"/>
        <v>3</v>
      </c>
    </row>
    <row r="3375" spans="2:10">
      <c r="B3375" s="332"/>
      <c r="C3375" s="974" t="s">
        <v>5716</v>
      </c>
      <c r="D3375" s="529" t="s">
        <v>5717</v>
      </c>
      <c r="E3375" s="614">
        <v>0</v>
      </c>
      <c r="F3375" s="614">
        <v>0</v>
      </c>
      <c r="G3375" s="614">
        <v>2</v>
      </c>
      <c r="H3375" s="614">
        <v>2</v>
      </c>
      <c r="I3375" s="612">
        <f t="shared" si="397"/>
        <v>2</v>
      </c>
      <c r="J3375" s="612">
        <f t="shared" si="398"/>
        <v>2</v>
      </c>
    </row>
    <row r="3376" spans="2:10">
      <c r="B3376" s="332"/>
      <c r="C3376" s="974" t="s">
        <v>5718</v>
      </c>
      <c r="D3376" s="529" t="s">
        <v>5719</v>
      </c>
      <c r="E3376" s="614">
        <v>1</v>
      </c>
      <c r="F3376" s="614">
        <v>1</v>
      </c>
      <c r="G3376" s="614">
        <v>1</v>
      </c>
      <c r="H3376" s="614">
        <v>1</v>
      </c>
      <c r="I3376" s="612">
        <f t="shared" si="397"/>
        <v>2</v>
      </c>
      <c r="J3376" s="612">
        <f t="shared" si="398"/>
        <v>2</v>
      </c>
    </row>
    <row r="3377" spans="2:11">
      <c r="B3377" s="332"/>
      <c r="C3377" s="974" t="s">
        <v>5720</v>
      </c>
      <c r="D3377" s="529" t="s">
        <v>5721</v>
      </c>
      <c r="E3377" s="614">
        <v>0</v>
      </c>
      <c r="F3377" s="614">
        <v>0</v>
      </c>
      <c r="G3377" s="614">
        <v>24</v>
      </c>
      <c r="H3377" s="614">
        <v>24</v>
      </c>
      <c r="I3377" s="612">
        <f t="shared" si="397"/>
        <v>24</v>
      </c>
      <c r="J3377" s="612">
        <f t="shared" si="398"/>
        <v>24</v>
      </c>
    </row>
    <row r="3378" spans="2:11">
      <c r="B3378" s="332"/>
      <c r="C3378" s="974" t="s">
        <v>5722</v>
      </c>
      <c r="D3378" s="529" t="s">
        <v>5723</v>
      </c>
      <c r="E3378" s="614">
        <v>1</v>
      </c>
      <c r="F3378" s="614">
        <v>1</v>
      </c>
      <c r="G3378" s="614">
        <v>1</v>
      </c>
      <c r="H3378" s="614">
        <v>1</v>
      </c>
      <c r="I3378" s="612">
        <f t="shared" si="397"/>
        <v>2</v>
      </c>
      <c r="J3378" s="612">
        <f t="shared" si="398"/>
        <v>2</v>
      </c>
    </row>
    <row r="3379" spans="2:11" s="86" customFormat="1">
      <c r="B3379" s="355" t="s">
        <v>222</v>
      </c>
      <c r="C3379" s="345"/>
      <c r="D3379" s="355"/>
      <c r="E3379" s="638">
        <v>4650</v>
      </c>
      <c r="F3379" s="638">
        <v>4650</v>
      </c>
      <c r="G3379" s="638">
        <v>4029</v>
      </c>
      <c r="H3379" s="638">
        <v>4029</v>
      </c>
      <c r="I3379" s="612">
        <f t="shared" ref="I3379" si="399">SUM(E3379,G3379)</f>
        <v>8679</v>
      </c>
      <c r="J3379" s="612">
        <f t="shared" ref="J3379" si="400">SUM(F3379,H3379)</f>
        <v>8679</v>
      </c>
      <c r="K3379" s="600"/>
    </row>
    <row r="3380" spans="2:11" s="86" customFormat="1">
      <c r="B3380" s="355" t="s">
        <v>223</v>
      </c>
      <c r="C3380" s="345"/>
      <c r="D3380" s="355"/>
      <c r="E3380" s="355"/>
      <c r="F3380" s="355"/>
      <c r="G3380" s="355"/>
      <c r="H3380" s="355"/>
      <c r="I3380" s="355"/>
      <c r="J3380" s="355"/>
    </row>
    <row r="3381" spans="2:11" s="86" customFormat="1">
      <c r="B3381" s="355" t="s">
        <v>225</v>
      </c>
      <c r="C3381" s="345"/>
      <c r="D3381" s="355"/>
      <c r="E3381" s="355">
        <f>SUM(E3382:E3510)</f>
        <v>32642</v>
      </c>
      <c r="F3381" s="355">
        <f t="shared" ref="F3381:H3381" si="401">SUM(F3382:F3510)</f>
        <v>32642</v>
      </c>
      <c r="G3381" s="355">
        <f t="shared" si="401"/>
        <v>44764</v>
      </c>
      <c r="H3381" s="355">
        <f t="shared" si="401"/>
        <v>44764</v>
      </c>
      <c r="I3381" s="355">
        <f t="shared" ref="I3381" si="402">SUM(E3381,G3381)</f>
        <v>77406</v>
      </c>
      <c r="J3381" s="355">
        <f t="shared" ref="J3381" si="403">SUM(F3381,H3381)</f>
        <v>77406</v>
      </c>
    </row>
    <row r="3382" spans="2:11">
      <c r="B3382" s="332"/>
      <c r="C3382" s="532" t="s">
        <v>5724</v>
      </c>
      <c r="D3382" s="533" t="s">
        <v>5725</v>
      </c>
      <c r="E3382" s="629">
        <v>12459</v>
      </c>
      <c r="F3382" s="629">
        <v>12459</v>
      </c>
      <c r="G3382" s="629">
        <v>18827</v>
      </c>
      <c r="H3382" s="629">
        <v>18827</v>
      </c>
      <c r="I3382" s="612">
        <f t="shared" ref="I3382:I3442" si="404">SUM(E3382,G3382)</f>
        <v>31286</v>
      </c>
      <c r="J3382" s="612">
        <f t="shared" ref="J3382:J3442" si="405">SUM(F3382,H3382)</f>
        <v>31286</v>
      </c>
    </row>
    <row r="3383" spans="2:11">
      <c r="B3383" s="332"/>
      <c r="C3383" s="532" t="s">
        <v>5726</v>
      </c>
      <c r="D3383" s="533" t="s">
        <v>5727</v>
      </c>
      <c r="E3383" s="629">
        <v>11005</v>
      </c>
      <c r="F3383" s="629">
        <v>11005</v>
      </c>
      <c r="G3383" s="629">
        <v>17507</v>
      </c>
      <c r="H3383" s="629">
        <v>17507</v>
      </c>
      <c r="I3383" s="612">
        <f t="shared" si="404"/>
        <v>28512</v>
      </c>
      <c r="J3383" s="612">
        <f t="shared" si="405"/>
        <v>28512</v>
      </c>
    </row>
    <row r="3384" spans="2:11">
      <c r="B3384" s="332"/>
      <c r="C3384" s="532" t="s">
        <v>228</v>
      </c>
      <c r="D3384" s="533" t="s">
        <v>148</v>
      </c>
      <c r="E3384" s="629">
        <v>0</v>
      </c>
      <c r="F3384" s="629">
        <v>0</v>
      </c>
      <c r="G3384" s="629">
        <v>46</v>
      </c>
      <c r="H3384" s="629">
        <v>46</v>
      </c>
      <c r="I3384" s="612">
        <f t="shared" si="404"/>
        <v>46</v>
      </c>
      <c r="J3384" s="612">
        <f t="shared" si="405"/>
        <v>46</v>
      </c>
    </row>
    <row r="3385" spans="2:11">
      <c r="B3385" s="332"/>
      <c r="C3385" s="532" t="s">
        <v>5728</v>
      </c>
      <c r="D3385" s="533" t="s">
        <v>5729</v>
      </c>
      <c r="E3385" s="629">
        <v>0</v>
      </c>
      <c r="F3385" s="629">
        <v>0</v>
      </c>
      <c r="G3385" s="629">
        <v>1</v>
      </c>
      <c r="H3385" s="629">
        <v>1</v>
      </c>
      <c r="I3385" s="612">
        <f t="shared" si="404"/>
        <v>1</v>
      </c>
      <c r="J3385" s="612">
        <f t="shared" si="405"/>
        <v>1</v>
      </c>
    </row>
    <row r="3386" spans="2:11">
      <c r="B3386" s="332"/>
      <c r="C3386" s="532" t="s">
        <v>5730</v>
      </c>
      <c r="D3386" s="533" t="s">
        <v>5731</v>
      </c>
      <c r="E3386" s="629">
        <v>3</v>
      </c>
      <c r="F3386" s="629">
        <v>3</v>
      </c>
      <c r="G3386" s="629">
        <v>5</v>
      </c>
      <c r="H3386" s="629">
        <v>5</v>
      </c>
      <c r="I3386" s="612">
        <f t="shared" si="404"/>
        <v>8</v>
      </c>
      <c r="J3386" s="612">
        <f t="shared" si="405"/>
        <v>8</v>
      </c>
    </row>
    <row r="3387" spans="2:11">
      <c r="B3387" s="332"/>
      <c r="C3387" s="532" t="s">
        <v>5732</v>
      </c>
      <c r="D3387" s="533" t="s">
        <v>5733</v>
      </c>
      <c r="E3387" s="629">
        <v>10</v>
      </c>
      <c r="F3387" s="629">
        <v>10</v>
      </c>
      <c r="G3387" s="629">
        <v>16</v>
      </c>
      <c r="H3387" s="629">
        <v>16</v>
      </c>
      <c r="I3387" s="612">
        <f t="shared" si="404"/>
        <v>26</v>
      </c>
      <c r="J3387" s="612">
        <f t="shared" si="405"/>
        <v>26</v>
      </c>
    </row>
    <row r="3388" spans="2:11">
      <c r="B3388" s="332"/>
      <c r="C3388" s="532" t="s">
        <v>5734</v>
      </c>
      <c r="D3388" s="533" t="s">
        <v>5735</v>
      </c>
      <c r="E3388" s="629">
        <v>1</v>
      </c>
      <c r="F3388" s="629">
        <v>1</v>
      </c>
      <c r="G3388" s="629">
        <v>0</v>
      </c>
      <c r="H3388" s="629">
        <v>0</v>
      </c>
      <c r="I3388" s="612">
        <f t="shared" si="404"/>
        <v>1</v>
      </c>
      <c r="J3388" s="612">
        <f t="shared" si="405"/>
        <v>1</v>
      </c>
    </row>
    <row r="3389" spans="2:11">
      <c r="B3389" s="332"/>
      <c r="C3389" s="532" t="s">
        <v>5736</v>
      </c>
      <c r="D3389" s="533" t="s">
        <v>5737</v>
      </c>
      <c r="E3389" s="629">
        <v>1</v>
      </c>
      <c r="F3389" s="629">
        <v>1</v>
      </c>
      <c r="G3389" s="629">
        <v>1</v>
      </c>
      <c r="H3389" s="629">
        <v>1</v>
      </c>
      <c r="I3389" s="612">
        <f t="shared" si="404"/>
        <v>2</v>
      </c>
      <c r="J3389" s="612">
        <f t="shared" si="405"/>
        <v>2</v>
      </c>
    </row>
    <row r="3390" spans="2:11">
      <c r="B3390" s="332"/>
      <c r="C3390" s="532" t="s">
        <v>5738</v>
      </c>
      <c r="D3390" s="533" t="s">
        <v>5739</v>
      </c>
      <c r="E3390" s="629">
        <v>1</v>
      </c>
      <c r="F3390" s="629">
        <v>1</v>
      </c>
      <c r="G3390" s="629">
        <v>0</v>
      </c>
      <c r="H3390" s="629">
        <v>0</v>
      </c>
      <c r="I3390" s="612">
        <f t="shared" si="404"/>
        <v>1</v>
      </c>
      <c r="J3390" s="612">
        <f t="shared" si="405"/>
        <v>1</v>
      </c>
    </row>
    <row r="3391" spans="2:11">
      <c r="B3391" s="332"/>
      <c r="C3391" s="532" t="s">
        <v>5740</v>
      </c>
      <c r="D3391" s="533" t="s">
        <v>5741</v>
      </c>
      <c r="E3391" s="629">
        <v>3</v>
      </c>
      <c r="F3391" s="629">
        <v>3</v>
      </c>
      <c r="G3391" s="629">
        <v>6</v>
      </c>
      <c r="H3391" s="629">
        <v>6</v>
      </c>
      <c r="I3391" s="612">
        <f t="shared" si="404"/>
        <v>9</v>
      </c>
      <c r="J3391" s="612">
        <f t="shared" si="405"/>
        <v>9</v>
      </c>
    </row>
    <row r="3392" spans="2:11">
      <c r="B3392" s="332"/>
      <c r="C3392" s="532" t="s">
        <v>5742</v>
      </c>
      <c r="D3392" s="533" t="s">
        <v>5743</v>
      </c>
      <c r="E3392" s="629">
        <v>0</v>
      </c>
      <c r="F3392" s="629">
        <v>0</v>
      </c>
      <c r="G3392" s="629">
        <v>7</v>
      </c>
      <c r="H3392" s="629">
        <v>7</v>
      </c>
      <c r="I3392" s="612">
        <f t="shared" si="404"/>
        <v>7</v>
      </c>
      <c r="J3392" s="612">
        <f t="shared" si="405"/>
        <v>7</v>
      </c>
    </row>
    <row r="3393" spans="2:10">
      <c r="B3393" s="332"/>
      <c r="C3393" s="532" t="s">
        <v>5744</v>
      </c>
      <c r="D3393" s="533" t="s">
        <v>5745</v>
      </c>
      <c r="E3393" s="629">
        <v>21</v>
      </c>
      <c r="F3393" s="629">
        <v>21</v>
      </c>
      <c r="G3393" s="629">
        <v>254</v>
      </c>
      <c r="H3393" s="629">
        <v>254</v>
      </c>
      <c r="I3393" s="612">
        <f t="shared" si="404"/>
        <v>275</v>
      </c>
      <c r="J3393" s="612">
        <f t="shared" si="405"/>
        <v>275</v>
      </c>
    </row>
    <row r="3394" spans="2:10">
      <c r="B3394" s="332"/>
      <c r="C3394" s="532" t="s">
        <v>5746</v>
      </c>
      <c r="D3394" s="533" t="s">
        <v>5747</v>
      </c>
      <c r="E3394" s="629">
        <v>10</v>
      </c>
      <c r="F3394" s="629">
        <v>10</v>
      </c>
      <c r="G3394" s="629">
        <v>7</v>
      </c>
      <c r="H3394" s="629">
        <v>7</v>
      </c>
      <c r="I3394" s="612">
        <f t="shared" si="404"/>
        <v>17</v>
      </c>
      <c r="J3394" s="612">
        <f t="shared" si="405"/>
        <v>17</v>
      </c>
    </row>
    <row r="3395" spans="2:10">
      <c r="B3395" s="332"/>
      <c r="C3395" s="532" t="s">
        <v>5748</v>
      </c>
      <c r="D3395" s="533" t="s">
        <v>5749</v>
      </c>
      <c r="E3395" s="629">
        <v>2</v>
      </c>
      <c r="F3395" s="629">
        <v>2</v>
      </c>
      <c r="G3395" s="629">
        <v>24</v>
      </c>
      <c r="H3395" s="629">
        <v>24</v>
      </c>
      <c r="I3395" s="612">
        <f t="shared" si="404"/>
        <v>26</v>
      </c>
      <c r="J3395" s="612">
        <f t="shared" si="405"/>
        <v>26</v>
      </c>
    </row>
    <row r="3396" spans="2:10">
      <c r="B3396" s="332"/>
      <c r="C3396" s="532" t="s">
        <v>5750</v>
      </c>
      <c r="D3396" s="533" t="s">
        <v>5751</v>
      </c>
      <c r="E3396" s="629">
        <v>7</v>
      </c>
      <c r="F3396" s="629">
        <v>7</v>
      </c>
      <c r="G3396" s="629">
        <v>9</v>
      </c>
      <c r="H3396" s="629">
        <v>9</v>
      </c>
      <c r="I3396" s="612">
        <f t="shared" si="404"/>
        <v>16</v>
      </c>
      <c r="J3396" s="612">
        <f t="shared" si="405"/>
        <v>16</v>
      </c>
    </row>
    <row r="3397" spans="2:10">
      <c r="B3397" s="332"/>
      <c r="C3397" s="532" t="s">
        <v>5752</v>
      </c>
      <c r="D3397" s="533" t="s">
        <v>5753</v>
      </c>
      <c r="E3397" s="629">
        <v>3</v>
      </c>
      <c r="F3397" s="629">
        <v>3</v>
      </c>
      <c r="G3397" s="629">
        <v>1</v>
      </c>
      <c r="H3397" s="629">
        <v>1</v>
      </c>
      <c r="I3397" s="612">
        <f t="shared" si="404"/>
        <v>4</v>
      </c>
      <c r="J3397" s="612">
        <f t="shared" si="405"/>
        <v>4</v>
      </c>
    </row>
    <row r="3398" spans="2:10">
      <c r="B3398" s="332"/>
      <c r="C3398" s="532" t="s">
        <v>5754</v>
      </c>
      <c r="D3398" s="533" t="s">
        <v>5755</v>
      </c>
      <c r="E3398" s="629">
        <v>47</v>
      </c>
      <c r="F3398" s="629">
        <v>47</v>
      </c>
      <c r="G3398" s="629">
        <v>95</v>
      </c>
      <c r="H3398" s="629">
        <v>95</v>
      </c>
      <c r="I3398" s="612">
        <f t="shared" si="404"/>
        <v>142</v>
      </c>
      <c r="J3398" s="612">
        <f t="shared" si="405"/>
        <v>142</v>
      </c>
    </row>
    <row r="3399" spans="2:10">
      <c r="B3399" s="332"/>
      <c r="C3399" s="532" t="s">
        <v>5756</v>
      </c>
      <c r="D3399" s="533" t="s">
        <v>5757</v>
      </c>
      <c r="E3399" s="629">
        <v>2</v>
      </c>
      <c r="F3399" s="629">
        <v>2</v>
      </c>
      <c r="G3399" s="629">
        <v>6</v>
      </c>
      <c r="H3399" s="629">
        <v>6</v>
      </c>
      <c r="I3399" s="612">
        <f t="shared" si="404"/>
        <v>8</v>
      </c>
      <c r="J3399" s="612">
        <f t="shared" si="405"/>
        <v>8</v>
      </c>
    </row>
    <row r="3400" spans="2:10">
      <c r="B3400" s="332"/>
      <c r="C3400" s="532" t="s">
        <v>5758</v>
      </c>
      <c r="D3400" s="533" t="s">
        <v>5759</v>
      </c>
      <c r="E3400" s="629">
        <v>0</v>
      </c>
      <c r="F3400" s="629">
        <v>0</v>
      </c>
      <c r="G3400" s="629">
        <v>1</v>
      </c>
      <c r="H3400" s="629">
        <v>1</v>
      </c>
      <c r="I3400" s="612">
        <f t="shared" si="404"/>
        <v>1</v>
      </c>
      <c r="J3400" s="612">
        <f t="shared" si="405"/>
        <v>1</v>
      </c>
    </row>
    <row r="3401" spans="2:10">
      <c r="B3401" s="332"/>
      <c r="C3401" s="532" t="s">
        <v>5760</v>
      </c>
      <c r="D3401" s="533" t="s">
        <v>5761</v>
      </c>
      <c r="E3401" s="629">
        <v>5</v>
      </c>
      <c r="F3401" s="629">
        <v>5</v>
      </c>
      <c r="G3401" s="629">
        <v>4</v>
      </c>
      <c r="H3401" s="629">
        <v>4</v>
      </c>
      <c r="I3401" s="612">
        <f t="shared" si="404"/>
        <v>9</v>
      </c>
      <c r="J3401" s="612">
        <f t="shared" si="405"/>
        <v>9</v>
      </c>
    </row>
    <row r="3402" spans="2:10">
      <c r="B3402" s="332"/>
      <c r="C3402" s="532" t="s">
        <v>5762</v>
      </c>
      <c r="D3402" s="533" t="s">
        <v>5763</v>
      </c>
      <c r="E3402" s="629">
        <v>1</v>
      </c>
      <c r="F3402" s="629">
        <v>1</v>
      </c>
      <c r="G3402" s="629">
        <v>1</v>
      </c>
      <c r="H3402" s="629">
        <v>1</v>
      </c>
      <c r="I3402" s="612">
        <f t="shared" si="404"/>
        <v>2</v>
      </c>
      <c r="J3402" s="612">
        <f t="shared" si="405"/>
        <v>2</v>
      </c>
    </row>
    <row r="3403" spans="2:10">
      <c r="B3403" s="332"/>
      <c r="C3403" s="532" t="s">
        <v>5764</v>
      </c>
      <c r="D3403" s="533" t="s">
        <v>5765</v>
      </c>
      <c r="E3403" s="629">
        <v>0</v>
      </c>
      <c r="F3403" s="629">
        <v>0</v>
      </c>
      <c r="G3403" s="629">
        <v>2</v>
      </c>
      <c r="H3403" s="629">
        <v>2</v>
      </c>
      <c r="I3403" s="612">
        <f t="shared" si="404"/>
        <v>2</v>
      </c>
      <c r="J3403" s="612">
        <f t="shared" si="405"/>
        <v>2</v>
      </c>
    </row>
    <row r="3404" spans="2:10">
      <c r="B3404" s="332"/>
      <c r="C3404" s="532" t="s">
        <v>5766</v>
      </c>
      <c r="D3404" s="533" t="s">
        <v>5767</v>
      </c>
      <c r="E3404" s="629">
        <v>2</v>
      </c>
      <c r="F3404" s="629">
        <v>2</v>
      </c>
      <c r="G3404" s="629">
        <v>12</v>
      </c>
      <c r="H3404" s="629">
        <v>12</v>
      </c>
      <c r="I3404" s="612">
        <f t="shared" si="404"/>
        <v>14</v>
      </c>
      <c r="J3404" s="612">
        <f t="shared" si="405"/>
        <v>14</v>
      </c>
    </row>
    <row r="3405" spans="2:10">
      <c r="B3405" s="332"/>
      <c r="C3405" s="532" t="s">
        <v>5768</v>
      </c>
      <c r="D3405" s="533" t="s">
        <v>5769</v>
      </c>
      <c r="E3405" s="629">
        <v>16</v>
      </c>
      <c r="F3405" s="629">
        <v>16</v>
      </c>
      <c r="G3405" s="629">
        <v>48</v>
      </c>
      <c r="H3405" s="629">
        <v>48</v>
      </c>
      <c r="I3405" s="612">
        <f t="shared" si="404"/>
        <v>64</v>
      </c>
      <c r="J3405" s="612">
        <f t="shared" si="405"/>
        <v>64</v>
      </c>
    </row>
    <row r="3406" spans="2:10">
      <c r="B3406" s="332"/>
      <c r="C3406" s="532" t="s">
        <v>5770</v>
      </c>
      <c r="D3406" s="533" t="s">
        <v>5771</v>
      </c>
      <c r="E3406" s="629">
        <v>17</v>
      </c>
      <c r="F3406" s="629">
        <v>17</v>
      </c>
      <c r="G3406" s="629">
        <v>55</v>
      </c>
      <c r="H3406" s="629">
        <v>55</v>
      </c>
      <c r="I3406" s="612">
        <f t="shared" si="404"/>
        <v>72</v>
      </c>
      <c r="J3406" s="612">
        <f t="shared" si="405"/>
        <v>72</v>
      </c>
    </row>
    <row r="3407" spans="2:10">
      <c r="B3407" s="332"/>
      <c r="C3407" s="532" t="s">
        <v>5772</v>
      </c>
      <c r="D3407" s="533" t="s">
        <v>5773</v>
      </c>
      <c r="E3407" s="629">
        <v>12</v>
      </c>
      <c r="F3407" s="629">
        <v>12</v>
      </c>
      <c r="G3407" s="629">
        <v>73</v>
      </c>
      <c r="H3407" s="629">
        <v>73</v>
      </c>
      <c r="I3407" s="612">
        <f t="shared" si="404"/>
        <v>85</v>
      </c>
      <c r="J3407" s="612">
        <f t="shared" si="405"/>
        <v>85</v>
      </c>
    </row>
    <row r="3408" spans="2:10">
      <c r="B3408" s="332"/>
      <c r="C3408" s="532" t="s">
        <v>227</v>
      </c>
      <c r="D3408" s="533" t="s">
        <v>147</v>
      </c>
      <c r="E3408" s="629">
        <v>45</v>
      </c>
      <c r="F3408" s="629">
        <v>45</v>
      </c>
      <c r="G3408" s="629">
        <v>4</v>
      </c>
      <c r="H3408" s="629">
        <v>4</v>
      </c>
      <c r="I3408" s="612">
        <f t="shared" si="404"/>
        <v>49</v>
      </c>
      <c r="J3408" s="612">
        <f t="shared" si="405"/>
        <v>49</v>
      </c>
    </row>
    <row r="3409" spans="2:10">
      <c r="B3409" s="332"/>
      <c r="C3409" s="532" t="s">
        <v>5774</v>
      </c>
      <c r="D3409" s="533" t="s">
        <v>5775</v>
      </c>
      <c r="E3409" s="629">
        <v>5</v>
      </c>
      <c r="F3409" s="629">
        <v>5</v>
      </c>
      <c r="G3409" s="629">
        <v>3</v>
      </c>
      <c r="H3409" s="629">
        <v>3</v>
      </c>
      <c r="I3409" s="612">
        <f t="shared" si="404"/>
        <v>8</v>
      </c>
      <c r="J3409" s="612">
        <f t="shared" si="405"/>
        <v>8</v>
      </c>
    </row>
    <row r="3410" spans="2:10">
      <c r="B3410" s="332"/>
      <c r="C3410" s="532" t="s">
        <v>5776</v>
      </c>
      <c r="D3410" s="533" t="s">
        <v>5777</v>
      </c>
      <c r="E3410" s="629">
        <v>26</v>
      </c>
      <c r="F3410" s="629">
        <v>26</v>
      </c>
      <c r="G3410" s="629">
        <v>30</v>
      </c>
      <c r="H3410" s="629">
        <v>30</v>
      </c>
      <c r="I3410" s="612">
        <f t="shared" si="404"/>
        <v>56</v>
      </c>
      <c r="J3410" s="612">
        <f t="shared" si="405"/>
        <v>56</v>
      </c>
    </row>
    <row r="3411" spans="2:10">
      <c r="B3411" s="332"/>
      <c r="C3411" s="532" t="s">
        <v>5778</v>
      </c>
      <c r="D3411" s="533" t="s">
        <v>5779</v>
      </c>
      <c r="E3411" s="629">
        <v>8</v>
      </c>
      <c r="F3411" s="629">
        <v>8</v>
      </c>
      <c r="G3411" s="629">
        <v>20</v>
      </c>
      <c r="H3411" s="629">
        <v>20</v>
      </c>
      <c r="I3411" s="612">
        <f t="shared" si="404"/>
        <v>28</v>
      </c>
      <c r="J3411" s="612">
        <f t="shared" si="405"/>
        <v>28</v>
      </c>
    </row>
    <row r="3412" spans="2:10">
      <c r="B3412" s="332"/>
      <c r="C3412" s="532" t="s">
        <v>5780</v>
      </c>
      <c r="D3412" s="533" t="s">
        <v>5781</v>
      </c>
      <c r="E3412" s="629">
        <v>1</v>
      </c>
      <c r="F3412" s="629">
        <v>1</v>
      </c>
      <c r="G3412" s="629">
        <v>18</v>
      </c>
      <c r="H3412" s="629">
        <v>18</v>
      </c>
      <c r="I3412" s="612">
        <f t="shared" si="404"/>
        <v>19</v>
      </c>
      <c r="J3412" s="612">
        <f t="shared" si="405"/>
        <v>19</v>
      </c>
    </row>
    <row r="3413" spans="2:10">
      <c r="B3413" s="332"/>
      <c r="C3413" s="532" t="s">
        <v>5782</v>
      </c>
      <c r="D3413" s="533" t="s">
        <v>5783</v>
      </c>
      <c r="E3413" s="629">
        <v>0</v>
      </c>
      <c r="F3413" s="629">
        <v>0</v>
      </c>
      <c r="G3413" s="629">
        <v>1</v>
      </c>
      <c r="H3413" s="629">
        <v>1</v>
      </c>
      <c r="I3413" s="612">
        <f t="shared" si="404"/>
        <v>1</v>
      </c>
      <c r="J3413" s="612">
        <f t="shared" si="405"/>
        <v>1</v>
      </c>
    </row>
    <row r="3414" spans="2:10" ht="30.6">
      <c r="B3414" s="332"/>
      <c r="C3414" s="532" t="s">
        <v>230</v>
      </c>
      <c r="D3414" s="533" t="s">
        <v>150</v>
      </c>
      <c r="E3414" s="629">
        <v>4581</v>
      </c>
      <c r="F3414" s="629">
        <v>4581</v>
      </c>
      <c r="G3414" s="629">
        <v>3440</v>
      </c>
      <c r="H3414" s="629">
        <v>3440</v>
      </c>
      <c r="I3414" s="612">
        <f t="shared" si="404"/>
        <v>8021</v>
      </c>
      <c r="J3414" s="612">
        <f t="shared" si="405"/>
        <v>8021</v>
      </c>
    </row>
    <row r="3415" spans="2:10" ht="20.399999999999999">
      <c r="B3415" s="332"/>
      <c r="C3415" s="532" t="s">
        <v>229</v>
      </c>
      <c r="D3415" s="533" t="s">
        <v>152</v>
      </c>
      <c r="E3415" s="629">
        <v>365</v>
      </c>
      <c r="F3415" s="629">
        <v>365</v>
      </c>
      <c r="G3415" s="629">
        <v>165</v>
      </c>
      <c r="H3415" s="629">
        <v>165</v>
      </c>
      <c r="I3415" s="612">
        <f t="shared" si="404"/>
        <v>530</v>
      </c>
      <c r="J3415" s="612">
        <f t="shared" si="405"/>
        <v>530</v>
      </c>
    </row>
    <row r="3416" spans="2:10">
      <c r="B3416" s="332"/>
      <c r="C3416" s="532" t="s">
        <v>5784</v>
      </c>
      <c r="D3416" s="533" t="s">
        <v>5785</v>
      </c>
      <c r="E3416" s="629">
        <v>1</v>
      </c>
      <c r="F3416" s="629">
        <v>1</v>
      </c>
      <c r="G3416" s="629">
        <v>15</v>
      </c>
      <c r="H3416" s="629">
        <v>15</v>
      </c>
      <c r="I3416" s="612">
        <f t="shared" si="404"/>
        <v>16</v>
      </c>
      <c r="J3416" s="612">
        <f t="shared" si="405"/>
        <v>16</v>
      </c>
    </row>
    <row r="3417" spans="2:10">
      <c r="B3417" s="332"/>
      <c r="C3417" s="532" t="s">
        <v>5786</v>
      </c>
      <c r="D3417" s="533" t="s">
        <v>5787</v>
      </c>
      <c r="E3417" s="629">
        <v>0</v>
      </c>
      <c r="F3417" s="629">
        <v>0</v>
      </c>
      <c r="G3417" s="629">
        <v>3</v>
      </c>
      <c r="H3417" s="629">
        <v>3</v>
      </c>
      <c r="I3417" s="612">
        <f t="shared" si="404"/>
        <v>3</v>
      </c>
      <c r="J3417" s="612">
        <f t="shared" si="405"/>
        <v>3</v>
      </c>
    </row>
    <row r="3418" spans="2:10">
      <c r="B3418" s="332"/>
      <c r="C3418" s="532" t="s">
        <v>5788</v>
      </c>
      <c r="D3418" s="533" t="s">
        <v>5789</v>
      </c>
      <c r="E3418" s="629">
        <v>0</v>
      </c>
      <c r="F3418" s="629">
        <v>0</v>
      </c>
      <c r="G3418" s="629">
        <v>3</v>
      </c>
      <c r="H3418" s="629">
        <v>3</v>
      </c>
      <c r="I3418" s="612">
        <f t="shared" si="404"/>
        <v>3</v>
      </c>
      <c r="J3418" s="612">
        <f t="shared" si="405"/>
        <v>3</v>
      </c>
    </row>
    <row r="3419" spans="2:10">
      <c r="B3419" s="332"/>
      <c r="C3419" s="532" t="s">
        <v>5790</v>
      </c>
      <c r="D3419" s="533" t="s">
        <v>5791</v>
      </c>
      <c r="E3419" s="629">
        <v>0</v>
      </c>
      <c r="F3419" s="629">
        <v>0</v>
      </c>
      <c r="G3419" s="629">
        <v>4</v>
      </c>
      <c r="H3419" s="629">
        <v>4</v>
      </c>
      <c r="I3419" s="612">
        <f t="shared" si="404"/>
        <v>4</v>
      </c>
      <c r="J3419" s="612">
        <f t="shared" si="405"/>
        <v>4</v>
      </c>
    </row>
    <row r="3420" spans="2:10">
      <c r="B3420" s="332"/>
      <c r="C3420" s="532" t="s">
        <v>5792</v>
      </c>
      <c r="D3420" s="533" t="s">
        <v>5793</v>
      </c>
      <c r="E3420" s="629">
        <v>0</v>
      </c>
      <c r="F3420" s="629">
        <v>0</v>
      </c>
      <c r="G3420" s="629">
        <v>3</v>
      </c>
      <c r="H3420" s="629">
        <v>3</v>
      </c>
      <c r="I3420" s="612">
        <f t="shared" si="404"/>
        <v>3</v>
      </c>
      <c r="J3420" s="612">
        <f t="shared" si="405"/>
        <v>3</v>
      </c>
    </row>
    <row r="3421" spans="2:10">
      <c r="B3421" s="332"/>
      <c r="C3421" s="532" t="s">
        <v>5794</v>
      </c>
      <c r="D3421" s="533" t="s">
        <v>5795</v>
      </c>
      <c r="E3421" s="629">
        <v>1</v>
      </c>
      <c r="F3421" s="629">
        <v>1</v>
      </c>
      <c r="G3421" s="629">
        <v>69</v>
      </c>
      <c r="H3421" s="629">
        <v>69</v>
      </c>
      <c r="I3421" s="612">
        <f t="shared" si="404"/>
        <v>70</v>
      </c>
      <c r="J3421" s="612">
        <f t="shared" si="405"/>
        <v>70</v>
      </c>
    </row>
    <row r="3422" spans="2:10">
      <c r="B3422" s="332"/>
      <c r="C3422" s="532" t="s">
        <v>5796</v>
      </c>
      <c r="D3422" s="533" t="s">
        <v>5797</v>
      </c>
      <c r="E3422" s="629">
        <v>2</v>
      </c>
      <c r="F3422" s="629">
        <v>2</v>
      </c>
      <c r="G3422" s="629">
        <v>208</v>
      </c>
      <c r="H3422" s="629">
        <v>208</v>
      </c>
      <c r="I3422" s="612">
        <f t="shared" si="404"/>
        <v>210</v>
      </c>
      <c r="J3422" s="612">
        <f t="shared" si="405"/>
        <v>210</v>
      </c>
    </row>
    <row r="3423" spans="2:10">
      <c r="B3423" s="332"/>
      <c r="C3423" s="532" t="s">
        <v>5798</v>
      </c>
      <c r="D3423" s="533" t="s">
        <v>5799</v>
      </c>
      <c r="E3423" s="629">
        <v>2</v>
      </c>
      <c r="F3423" s="629">
        <v>2</v>
      </c>
      <c r="G3423" s="629">
        <v>30</v>
      </c>
      <c r="H3423" s="629">
        <v>30</v>
      </c>
      <c r="I3423" s="612">
        <f t="shared" si="404"/>
        <v>32</v>
      </c>
      <c r="J3423" s="612">
        <f t="shared" si="405"/>
        <v>32</v>
      </c>
    </row>
    <row r="3424" spans="2:10">
      <c r="B3424" s="332"/>
      <c r="C3424" s="532" t="s">
        <v>3847</v>
      </c>
      <c r="D3424" s="533" t="s">
        <v>3848</v>
      </c>
      <c r="E3424" s="629">
        <v>0</v>
      </c>
      <c r="F3424" s="629">
        <v>0</v>
      </c>
      <c r="G3424" s="629">
        <v>2</v>
      </c>
      <c r="H3424" s="629">
        <v>2</v>
      </c>
      <c r="I3424" s="612">
        <f t="shared" si="404"/>
        <v>2</v>
      </c>
      <c r="J3424" s="612">
        <f t="shared" si="405"/>
        <v>2</v>
      </c>
    </row>
    <row r="3425" spans="2:10">
      <c r="B3425" s="332"/>
      <c r="C3425" s="532" t="s">
        <v>5800</v>
      </c>
      <c r="D3425" s="533" t="s">
        <v>5801</v>
      </c>
      <c r="E3425" s="629">
        <v>3</v>
      </c>
      <c r="F3425" s="629">
        <v>3</v>
      </c>
      <c r="G3425" s="629">
        <v>6</v>
      </c>
      <c r="H3425" s="629">
        <v>6</v>
      </c>
      <c r="I3425" s="612">
        <f t="shared" si="404"/>
        <v>9</v>
      </c>
      <c r="J3425" s="612">
        <f t="shared" si="405"/>
        <v>9</v>
      </c>
    </row>
    <row r="3426" spans="2:10">
      <c r="B3426" s="332"/>
      <c r="C3426" s="532" t="s">
        <v>5802</v>
      </c>
      <c r="D3426" s="533" t="s">
        <v>5803</v>
      </c>
      <c r="E3426" s="629">
        <v>1</v>
      </c>
      <c r="F3426" s="629">
        <v>1</v>
      </c>
      <c r="G3426" s="629">
        <v>68</v>
      </c>
      <c r="H3426" s="629">
        <v>68</v>
      </c>
      <c r="I3426" s="612">
        <f t="shared" si="404"/>
        <v>69</v>
      </c>
      <c r="J3426" s="612">
        <f t="shared" si="405"/>
        <v>69</v>
      </c>
    </row>
    <row r="3427" spans="2:10">
      <c r="B3427" s="332"/>
      <c r="C3427" s="532" t="s">
        <v>5804</v>
      </c>
      <c r="D3427" s="533" t="s">
        <v>5805</v>
      </c>
      <c r="E3427" s="629">
        <v>139</v>
      </c>
      <c r="F3427" s="629">
        <v>139</v>
      </c>
      <c r="G3427" s="629">
        <v>419</v>
      </c>
      <c r="H3427" s="629">
        <v>419</v>
      </c>
      <c r="I3427" s="612">
        <f t="shared" si="404"/>
        <v>558</v>
      </c>
      <c r="J3427" s="612">
        <f t="shared" si="405"/>
        <v>558</v>
      </c>
    </row>
    <row r="3428" spans="2:10">
      <c r="B3428" s="332"/>
      <c r="C3428" s="532" t="s">
        <v>3849</v>
      </c>
      <c r="D3428" s="533" t="s">
        <v>3850</v>
      </c>
      <c r="E3428" s="629">
        <v>0</v>
      </c>
      <c r="F3428" s="629">
        <v>0</v>
      </c>
      <c r="G3428" s="629">
        <v>12</v>
      </c>
      <c r="H3428" s="629">
        <v>12</v>
      </c>
      <c r="I3428" s="612">
        <f t="shared" si="404"/>
        <v>12</v>
      </c>
      <c r="J3428" s="612">
        <f t="shared" si="405"/>
        <v>12</v>
      </c>
    </row>
    <row r="3429" spans="2:10">
      <c r="B3429" s="332"/>
      <c r="C3429" s="532" t="s">
        <v>5806</v>
      </c>
      <c r="D3429" s="533" t="s">
        <v>5807</v>
      </c>
      <c r="E3429" s="629">
        <v>5</v>
      </c>
      <c r="F3429" s="629">
        <v>5</v>
      </c>
      <c r="G3429" s="629">
        <v>165</v>
      </c>
      <c r="H3429" s="629">
        <v>165</v>
      </c>
      <c r="I3429" s="612">
        <f t="shared" si="404"/>
        <v>170</v>
      </c>
      <c r="J3429" s="612">
        <f t="shared" si="405"/>
        <v>170</v>
      </c>
    </row>
    <row r="3430" spans="2:10">
      <c r="B3430" s="332"/>
      <c r="C3430" s="532" t="s">
        <v>5808</v>
      </c>
      <c r="D3430" s="533" t="s">
        <v>5809</v>
      </c>
      <c r="E3430" s="629">
        <v>0</v>
      </c>
      <c r="F3430" s="629">
        <v>0</v>
      </c>
      <c r="G3430" s="629">
        <v>29</v>
      </c>
      <c r="H3430" s="629">
        <v>29</v>
      </c>
      <c r="I3430" s="612">
        <f t="shared" si="404"/>
        <v>29</v>
      </c>
      <c r="J3430" s="612">
        <f t="shared" si="405"/>
        <v>29</v>
      </c>
    </row>
    <row r="3431" spans="2:10">
      <c r="B3431" s="332"/>
      <c r="C3431" s="532" t="s">
        <v>5810</v>
      </c>
      <c r="D3431" s="533" t="s">
        <v>5811</v>
      </c>
      <c r="E3431" s="629">
        <v>3</v>
      </c>
      <c r="F3431" s="629">
        <v>3</v>
      </c>
      <c r="G3431" s="629">
        <v>41</v>
      </c>
      <c r="H3431" s="629">
        <v>41</v>
      </c>
      <c r="I3431" s="612">
        <f t="shared" si="404"/>
        <v>44</v>
      </c>
      <c r="J3431" s="612">
        <f t="shared" si="405"/>
        <v>44</v>
      </c>
    </row>
    <row r="3432" spans="2:10">
      <c r="B3432" s="332"/>
      <c r="C3432" s="532" t="s">
        <v>3851</v>
      </c>
      <c r="D3432" s="533" t="s">
        <v>3852</v>
      </c>
      <c r="E3432" s="629">
        <v>1</v>
      </c>
      <c r="F3432" s="629">
        <v>1</v>
      </c>
      <c r="G3432" s="629">
        <v>10</v>
      </c>
      <c r="H3432" s="629">
        <v>10</v>
      </c>
      <c r="I3432" s="612">
        <f t="shared" si="404"/>
        <v>11</v>
      </c>
      <c r="J3432" s="612">
        <f t="shared" si="405"/>
        <v>11</v>
      </c>
    </row>
    <row r="3433" spans="2:10">
      <c r="B3433" s="332"/>
      <c r="C3433" s="532" t="s">
        <v>5812</v>
      </c>
      <c r="D3433" s="533" t="s">
        <v>5813</v>
      </c>
      <c r="E3433" s="629">
        <v>0</v>
      </c>
      <c r="F3433" s="629">
        <v>0</v>
      </c>
      <c r="G3433" s="629">
        <v>17</v>
      </c>
      <c r="H3433" s="629">
        <v>17</v>
      </c>
      <c r="I3433" s="612">
        <f t="shared" si="404"/>
        <v>17</v>
      </c>
      <c r="J3433" s="612">
        <f t="shared" si="405"/>
        <v>17</v>
      </c>
    </row>
    <row r="3434" spans="2:10">
      <c r="B3434" s="332"/>
      <c r="C3434" s="532" t="s">
        <v>5814</v>
      </c>
      <c r="D3434" s="533" t="s">
        <v>5815</v>
      </c>
      <c r="E3434" s="629">
        <v>4</v>
      </c>
      <c r="F3434" s="629">
        <v>4</v>
      </c>
      <c r="G3434" s="629">
        <v>0</v>
      </c>
      <c r="H3434" s="629">
        <v>0</v>
      </c>
      <c r="I3434" s="612">
        <f t="shared" si="404"/>
        <v>4</v>
      </c>
      <c r="J3434" s="612">
        <f t="shared" si="405"/>
        <v>4</v>
      </c>
    </row>
    <row r="3435" spans="2:10">
      <c r="B3435" s="332"/>
      <c r="C3435" s="534" t="s">
        <v>5816</v>
      </c>
      <c r="D3435" s="535" t="s">
        <v>5817</v>
      </c>
      <c r="E3435" s="629">
        <v>404</v>
      </c>
      <c r="F3435" s="629">
        <v>404</v>
      </c>
      <c r="G3435" s="629">
        <v>39</v>
      </c>
      <c r="H3435" s="629">
        <v>39</v>
      </c>
      <c r="I3435" s="612">
        <f t="shared" si="404"/>
        <v>443</v>
      </c>
      <c r="J3435" s="612">
        <f t="shared" si="405"/>
        <v>443</v>
      </c>
    </row>
    <row r="3436" spans="2:10">
      <c r="B3436" s="332"/>
      <c r="C3436" s="532" t="s">
        <v>5818</v>
      </c>
      <c r="D3436" s="533" t="s">
        <v>5819</v>
      </c>
      <c r="E3436" s="629">
        <v>129</v>
      </c>
      <c r="F3436" s="629">
        <v>129</v>
      </c>
      <c r="G3436" s="629">
        <v>29</v>
      </c>
      <c r="H3436" s="629">
        <v>29</v>
      </c>
      <c r="I3436" s="612">
        <f t="shared" si="404"/>
        <v>158</v>
      </c>
      <c r="J3436" s="612">
        <f t="shared" si="405"/>
        <v>158</v>
      </c>
    </row>
    <row r="3437" spans="2:10">
      <c r="B3437" s="332"/>
      <c r="C3437" s="532" t="s">
        <v>5820</v>
      </c>
      <c r="D3437" s="533" t="s">
        <v>5821</v>
      </c>
      <c r="E3437" s="629">
        <v>8</v>
      </c>
      <c r="F3437" s="629">
        <v>8</v>
      </c>
      <c r="G3437" s="629">
        <v>29</v>
      </c>
      <c r="H3437" s="629">
        <v>29</v>
      </c>
      <c r="I3437" s="612">
        <f t="shared" si="404"/>
        <v>37</v>
      </c>
      <c r="J3437" s="612">
        <f t="shared" si="405"/>
        <v>37</v>
      </c>
    </row>
    <row r="3438" spans="2:10">
      <c r="B3438" s="332"/>
      <c r="C3438" s="532" t="s">
        <v>5822</v>
      </c>
      <c r="D3438" s="533" t="s">
        <v>5823</v>
      </c>
      <c r="E3438" s="629">
        <v>0</v>
      </c>
      <c r="F3438" s="629">
        <v>0</v>
      </c>
      <c r="G3438" s="629">
        <v>4</v>
      </c>
      <c r="H3438" s="629">
        <v>4</v>
      </c>
      <c r="I3438" s="612">
        <f t="shared" si="404"/>
        <v>4</v>
      </c>
      <c r="J3438" s="612">
        <f t="shared" si="405"/>
        <v>4</v>
      </c>
    </row>
    <row r="3439" spans="2:10">
      <c r="B3439" s="332"/>
      <c r="C3439" s="532" t="s">
        <v>5824</v>
      </c>
      <c r="D3439" s="533" t="s">
        <v>5825</v>
      </c>
      <c r="E3439" s="629">
        <v>11</v>
      </c>
      <c r="F3439" s="629">
        <v>11</v>
      </c>
      <c r="G3439" s="629">
        <v>1</v>
      </c>
      <c r="H3439" s="629">
        <v>1</v>
      </c>
      <c r="I3439" s="612">
        <f t="shared" si="404"/>
        <v>12</v>
      </c>
      <c r="J3439" s="612">
        <f t="shared" si="405"/>
        <v>12</v>
      </c>
    </row>
    <row r="3440" spans="2:10">
      <c r="B3440" s="332"/>
      <c r="C3440" s="532" t="s">
        <v>5826</v>
      </c>
      <c r="D3440" s="533" t="s">
        <v>5827</v>
      </c>
      <c r="E3440" s="629">
        <v>1</v>
      </c>
      <c r="F3440" s="629">
        <v>1</v>
      </c>
      <c r="G3440" s="629">
        <v>0</v>
      </c>
      <c r="H3440" s="629">
        <v>0</v>
      </c>
      <c r="I3440" s="612">
        <f t="shared" si="404"/>
        <v>1</v>
      </c>
      <c r="J3440" s="612">
        <f t="shared" si="405"/>
        <v>1</v>
      </c>
    </row>
    <row r="3441" spans="2:10">
      <c r="B3441" s="332"/>
      <c r="C3441" s="532" t="s">
        <v>5828</v>
      </c>
      <c r="D3441" s="533" t="s">
        <v>5829</v>
      </c>
      <c r="E3441" s="629">
        <v>0</v>
      </c>
      <c r="F3441" s="629">
        <v>0</v>
      </c>
      <c r="G3441" s="629">
        <v>3</v>
      </c>
      <c r="H3441" s="629">
        <v>3</v>
      </c>
      <c r="I3441" s="612">
        <f t="shared" si="404"/>
        <v>3</v>
      </c>
      <c r="J3441" s="612">
        <f t="shared" si="405"/>
        <v>3</v>
      </c>
    </row>
    <row r="3442" spans="2:10">
      <c r="B3442" s="332"/>
      <c r="C3442" s="532" t="s">
        <v>5830</v>
      </c>
      <c r="D3442" s="533" t="s">
        <v>5831</v>
      </c>
      <c r="E3442" s="629">
        <v>1</v>
      </c>
      <c r="F3442" s="629">
        <v>1</v>
      </c>
      <c r="G3442" s="629">
        <v>5</v>
      </c>
      <c r="H3442" s="629">
        <v>5</v>
      </c>
      <c r="I3442" s="612">
        <f t="shared" si="404"/>
        <v>6</v>
      </c>
      <c r="J3442" s="612">
        <f t="shared" si="405"/>
        <v>6</v>
      </c>
    </row>
    <row r="3443" spans="2:10">
      <c r="B3443" s="332"/>
      <c r="C3443" s="532" t="s">
        <v>5832</v>
      </c>
      <c r="D3443" s="533" t="s">
        <v>5833</v>
      </c>
      <c r="E3443" s="629">
        <v>3</v>
      </c>
      <c r="F3443" s="629">
        <v>3</v>
      </c>
      <c r="G3443" s="629">
        <v>22</v>
      </c>
      <c r="H3443" s="629">
        <v>22</v>
      </c>
      <c r="I3443" s="612">
        <f t="shared" ref="I3443:I3494" si="406">SUM(E3443,G3443)</f>
        <v>25</v>
      </c>
      <c r="J3443" s="612">
        <f t="shared" ref="J3443:J3494" si="407">SUM(F3443,H3443)</f>
        <v>25</v>
      </c>
    </row>
    <row r="3444" spans="2:10">
      <c r="B3444" s="332"/>
      <c r="C3444" s="532" t="s">
        <v>5834</v>
      </c>
      <c r="D3444" s="533" t="s">
        <v>5835</v>
      </c>
      <c r="E3444" s="629">
        <v>247</v>
      </c>
      <c r="F3444" s="629">
        <v>247</v>
      </c>
      <c r="G3444" s="629">
        <v>17</v>
      </c>
      <c r="H3444" s="629">
        <v>17</v>
      </c>
      <c r="I3444" s="612">
        <f t="shared" si="406"/>
        <v>264</v>
      </c>
      <c r="J3444" s="612">
        <f t="shared" si="407"/>
        <v>264</v>
      </c>
    </row>
    <row r="3445" spans="2:10">
      <c r="B3445" s="332"/>
      <c r="C3445" s="532" t="s">
        <v>5836</v>
      </c>
      <c r="D3445" s="533" t="s">
        <v>5837</v>
      </c>
      <c r="E3445" s="629">
        <v>12</v>
      </c>
      <c r="F3445" s="629">
        <v>12</v>
      </c>
      <c r="G3445" s="629">
        <v>103</v>
      </c>
      <c r="H3445" s="629">
        <v>103</v>
      </c>
      <c r="I3445" s="612">
        <f t="shared" si="406"/>
        <v>115</v>
      </c>
      <c r="J3445" s="612">
        <f t="shared" si="407"/>
        <v>115</v>
      </c>
    </row>
    <row r="3446" spans="2:10">
      <c r="B3446" s="332"/>
      <c r="C3446" s="532" t="s">
        <v>5838</v>
      </c>
      <c r="D3446" s="533" t="s">
        <v>5839</v>
      </c>
      <c r="E3446" s="629">
        <v>0</v>
      </c>
      <c r="F3446" s="629">
        <v>0</v>
      </c>
      <c r="G3446" s="629">
        <v>14</v>
      </c>
      <c r="H3446" s="629">
        <v>14</v>
      </c>
      <c r="I3446" s="612">
        <f t="shared" si="406"/>
        <v>14</v>
      </c>
      <c r="J3446" s="612">
        <f t="shared" si="407"/>
        <v>14</v>
      </c>
    </row>
    <row r="3447" spans="2:10">
      <c r="B3447" s="332"/>
      <c r="C3447" s="532" t="s">
        <v>5840</v>
      </c>
      <c r="D3447" s="533" t="s">
        <v>5841</v>
      </c>
      <c r="E3447" s="629">
        <v>0</v>
      </c>
      <c r="F3447" s="629">
        <v>0</v>
      </c>
      <c r="G3447" s="629">
        <v>13</v>
      </c>
      <c r="H3447" s="629">
        <v>13</v>
      </c>
      <c r="I3447" s="612">
        <f t="shared" si="406"/>
        <v>13</v>
      </c>
      <c r="J3447" s="612">
        <f t="shared" si="407"/>
        <v>13</v>
      </c>
    </row>
    <row r="3448" spans="2:10">
      <c r="B3448" s="332"/>
      <c r="C3448" s="532" t="s">
        <v>5842</v>
      </c>
      <c r="D3448" s="533" t="s">
        <v>5843</v>
      </c>
      <c r="E3448" s="629">
        <v>16</v>
      </c>
      <c r="F3448" s="629">
        <v>16</v>
      </c>
      <c r="G3448" s="629">
        <v>216</v>
      </c>
      <c r="H3448" s="629">
        <v>216</v>
      </c>
      <c r="I3448" s="612">
        <f t="shared" si="406"/>
        <v>232</v>
      </c>
      <c r="J3448" s="612">
        <f t="shared" si="407"/>
        <v>232</v>
      </c>
    </row>
    <row r="3449" spans="2:10">
      <c r="B3449" s="332"/>
      <c r="C3449" s="532" t="s">
        <v>5844</v>
      </c>
      <c r="D3449" s="533" t="s">
        <v>5845</v>
      </c>
      <c r="E3449" s="629">
        <v>0</v>
      </c>
      <c r="F3449" s="629">
        <v>0</v>
      </c>
      <c r="G3449" s="629">
        <v>10</v>
      </c>
      <c r="H3449" s="629">
        <v>10</v>
      </c>
      <c r="I3449" s="612">
        <f t="shared" si="406"/>
        <v>10</v>
      </c>
      <c r="J3449" s="612">
        <f t="shared" si="407"/>
        <v>10</v>
      </c>
    </row>
    <row r="3450" spans="2:10">
      <c r="B3450" s="332"/>
      <c r="C3450" s="532" t="s">
        <v>5846</v>
      </c>
      <c r="D3450" s="533" t="s">
        <v>5847</v>
      </c>
      <c r="E3450" s="629">
        <v>0</v>
      </c>
      <c r="F3450" s="629">
        <v>0</v>
      </c>
      <c r="G3450" s="629">
        <v>5</v>
      </c>
      <c r="H3450" s="629">
        <v>5</v>
      </c>
      <c r="I3450" s="612">
        <f t="shared" si="406"/>
        <v>5</v>
      </c>
      <c r="J3450" s="612">
        <f t="shared" si="407"/>
        <v>5</v>
      </c>
    </row>
    <row r="3451" spans="2:10">
      <c r="B3451" s="332"/>
      <c r="C3451" s="532" t="s">
        <v>5848</v>
      </c>
      <c r="D3451" s="533" t="s">
        <v>5849</v>
      </c>
      <c r="E3451" s="629">
        <v>3</v>
      </c>
      <c r="F3451" s="629">
        <v>3</v>
      </c>
      <c r="G3451" s="629">
        <v>10</v>
      </c>
      <c r="H3451" s="629">
        <v>10</v>
      </c>
      <c r="I3451" s="612">
        <f t="shared" si="406"/>
        <v>13</v>
      </c>
      <c r="J3451" s="612">
        <f t="shared" si="407"/>
        <v>13</v>
      </c>
    </row>
    <row r="3452" spans="2:10">
      <c r="B3452" s="332"/>
      <c r="C3452" s="532" t="s">
        <v>5850</v>
      </c>
      <c r="D3452" s="533" t="s">
        <v>5851</v>
      </c>
      <c r="E3452" s="629">
        <v>1</v>
      </c>
      <c r="F3452" s="629">
        <v>1</v>
      </c>
      <c r="G3452" s="629">
        <v>14</v>
      </c>
      <c r="H3452" s="629">
        <v>14</v>
      </c>
      <c r="I3452" s="612">
        <f t="shared" si="406"/>
        <v>15</v>
      </c>
      <c r="J3452" s="612">
        <f t="shared" si="407"/>
        <v>15</v>
      </c>
    </row>
    <row r="3453" spans="2:10">
      <c r="B3453" s="332"/>
      <c r="C3453" s="532" t="s">
        <v>5852</v>
      </c>
      <c r="D3453" s="533" t="s">
        <v>5853</v>
      </c>
      <c r="E3453" s="629">
        <v>1</v>
      </c>
      <c r="F3453" s="629">
        <v>1</v>
      </c>
      <c r="G3453" s="629">
        <v>58</v>
      </c>
      <c r="H3453" s="629">
        <v>58</v>
      </c>
      <c r="I3453" s="612">
        <f t="shared" si="406"/>
        <v>59</v>
      </c>
      <c r="J3453" s="612">
        <f t="shared" si="407"/>
        <v>59</v>
      </c>
    </row>
    <row r="3454" spans="2:10">
      <c r="B3454" s="332"/>
      <c r="C3454" s="532" t="s">
        <v>5854</v>
      </c>
      <c r="D3454" s="533" t="s">
        <v>5855</v>
      </c>
      <c r="E3454" s="629">
        <v>1</v>
      </c>
      <c r="F3454" s="629">
        <v>1</v>
      </c>
      <c r="G3454" s="629">
        <v>28</v>
      </c>
      <c r="H3454" s="629">
        <v>28</v>
      </c>
      <c r="I3454" s="612">
        <f t="shared" si="406"/>
        <v>29</v>
      </c>
      <c r="J3454" s="612">
        <f t="shared" si="407"/>
        <v>29</v>
      </c>
    </row>
    <row r="3455" spans="2:10">
      <c r="B3455" s="332"/>
      <c r="C3455" s="532" t="s">
        <v>5856</v>
      </c>
      <c r="D3455" s="533" t="s">
        <v>5857</v>
      </c>
      <c r="E3455" s="629">
        <v>3</v>
      </c>
      <c r="F3455" s="629">
        <v>3</v>
      </c>
      <c r="G3455" s="629">
        <v>0</v>
      </c>
      <c r="H3455" s="629">
        <v>0</v>
      </c>
      <c r="I3455" s="612">
        <f t="shared" si="406"/>
        <v>3</v>
      </c>
      <c r="J3455" s="612">
        <f t="shared" si="407"/>
        <v>3</v>
      </c>
    </row>
    <row r="3456" spans="2:10">
      <c r="B3456" s="332"/>
      <c r="C3456" s="532" t="s">
        <v>5858</v>
      </c>
      <c r="D3456" s="533" t="s">
        <v>5859</v>
      </c>
      <c r="E3456" s="629">
        <v>0</v>
      </c>
      <c r="F3456" s="629">
        <v>0</v>
      </c>
      <c r="G3456" s="629">
        <v>2</v>
      </c>
      <c r="H3456" s="629">
        <v>2</v>
      </c>
      <c r="I3456" s="612">
        <f t="shared" si="406"/>
        <v>2</v>
      </c>
      <c r="J3456" s="612">
        <f t="shared" si="407"/>
        <v>2</v>
      </c>
    </row>
    <row r="3457" spans="2:10">
      <c r="B3457" s="332"/>
      <c r="C3457" s="532" t="s">
        <v>5860</v>
      </c>
      <c r="D3457" s="533" t="s">
        <v>5861</v>
      </c>
      <c r="E3457" s="629">
        <v>8</v>
      </c>
      <c r="F3457" s="629">
        <v>8</v>
      </c>
      <c r="G3457" s="629">
        <v>3</v>
      </c>
      <c r="H3457" s="629">
        <v>3</v>
      </c>
      <c r="I3457" s="612">
        <f t="shared" si="406"/>
        <v>11</v>
      </c>
      <c r="J3457" s="612">
        <f t="shared" si="407"/>
        <v>11</v>
      </c>
    </row>
    <row r="3458" spans="2:10">
      <c r="B3458" s="332"/>
      <c r="C3458" s="532" t="s">
        <v>5862</v>
      </c>
      <c r="D3458" s="533" t="s">
        <v>5863</v>
      </c>
      <c r="E3458" s="629">
        <v>157</v>
      </c>
      <c r="F3458" s="629">
        <v>157</v>
      </c>
      <c r="G3458" s="629">
        <v>23</v>
      </c>
      <c r="H3458" s="629">
        <v>23</v>
      </c>
      <c r="I3458" s="612">
        <f t="shared" si="406"/>
        <v>180</v>
      </c>
      <c r="J3458" s="612">
        <f t="shared" si="407"/>
        <v>180</v>
      </c>
    </row>
    <row r="3459" spans="2:10">
      <c r="B3459" s="332"/>
      <c r="C3459" s="532" t="s">
        <v>5864</v>
      </c>
      <c r="D3459" s="533" t="s">
        <v>5865</v>
      </c>
      <c r="E3459" s="629">
        <v>380</v>
      </c>
      <c r="F3459" s="629">
        <v>380</v>
      </c>
      <c r="G3459" s="629">
        <v>74</v>
      </c>
      <c r="H3459" s="629">
        <v>74</v>
      </c>
      <c r="I3459" s="612">
        <f t="shared" si="406"/>
        <v>454</v>
      </c>
      <c r="J3459" s="612">
        <f t="shared" si="407"/>
        <v>454</v>
      </c>
    </row>
    <row r="3460" spans="2:10">
      <c r="B3460" s="332"/>
      <c r="C3460" s="532" t="s">
        <v>5866</v>
      </c>
      <c r="D3460" s="533" t="s">
        <v>5867</v>
      </c>
      <c r="E3460" s="629">
        <v>115</v>
      </c>
      <c r="F3460" s="629">
        <v>115</v>
      </c>
      <c r="G3460" s="629">
        <v>22</v>
      </c>
      <c r="H3460" s="629">
        <v>22</v>
      </c>
      <c r="I3460" s="612">
        <f t="shared" si="406"/>
        <v>137</v>
      </c>
      <c r="J3460" s="612">
        <f t="shared" si="407"/>
        <v>137</v>
      </c>
    </row>
    <row r="3461" spans="2:10">
      <c r="B3461" s="332"/>
      <c r="C3461" s="532" t="s">
        <v>231</v>
      </c>
      <c r="D3461" s="533" t="s">
        <v>149</v>
      </c>
      <c r="E3461" s="629">
        <v>5</v>
      </c>
      <c r="F3461" s="629">
        <v>5</v>
      </c>
      <c r="G3461" s="629">
        <v>27</v>
      </c>
      <c r="H3461" s="629">
        <v>27</v>
      </c>
      <c r="I3461" s="612">
        <f t="shared" si="406"/>
        <v>32</v>
      </c>
      <c r="J3461" s="612">
        <f t="shared" si="407"/>
        <v>32</v>
      </c>
    </row>
    <row r="3462" spans="2:10">
      <c r="B3462" s="332"/>
      <c r="C3462" s="532" t="s">
        <v>5868</v>
      </c>
      <c r="D3462" s="533" t="s">
        <v>5869</v>
      </c>
      <c r="E3462" s="629">
        <v>651</v>
      </c>
      <c r="F3462" s="629">
        <v>651</v>
      </c>
      <c r="G3462" s="629">
        <v>270</v>
      </c>
      <c r="H3462" s="629">
        <v>270</v>
      </c>
      <c r="I3462" s="612">
        <f t="shared" si="406"/>
        <v>921</v>
      </c>
      <c r="J3462" s="612">
        <f t="shared" si="407"/>
        <v>921</v>
      </c>
    </row>
    <row r="3463" spans="2:10">
      <c r="B3463" s="332"/>
      <c r="C3463" s="532" t="s">
        <v>5870</v>
      </c>
      <c r="D3463" s="533" t="s">
        <v>5871</v>
      </c>
      <c r="E3463" s="629">
        <v>0</v>
      </c>
      <c r="F3463" s="629">
        <v>0</v>
      </c>
      <c r="G3463" s="629">
        <v>1</v>
      </c>
      <c r="H3463" s="629">
        <v>1</v>
      </c>
      <c r="I3463" s="612">
        <f t="shared" si="406"/>
        <v>1</v>
      </c>
      <c r="J3463" s="612">
        <f t="shared" si="407"/>
        <v>1</v>
      </c>
    </row>
    <row r="3464" spans="2:10">
      <c r="B3464" s="332"/>
      <c r="C3464" s="984" t="s">
        <v>5872</v>
      </c>
      <c r="D3464" s="985" t="s">
        <v>5873</v>
      </c>
      <c r="E3464" s="629">
        <v>3</v>
      </c>
      <c r="F3464" s="629">
        <v>3</v>
      </c>
      <c r="G3464" s="629">
        <v>48</v>
      </c>
      <c r="H3464" s="629">
        <v>48</v>
      </c>
      <c r="I3464" s="612">
        <f t="shared" si="406"/>
        <v>51</v>
      </c>
      <c r="J3464" s="612">
        <f t="shared" si="407"/>
        <v>51</v>
      </c>
    </row>
    <row r="3465" spans="2:10">
      <c r="B3465" s="332"/>
      <c r="C3465" s="532" t="s">
        <v>5874</v>
      </c>
      <c r="D3465" s="533" t="s">
        <v>5875</v>
      </c>
      <c r="E3465" s="629">
        <v>0</v>
      </c>
      <c r="F3465" s="629">
        <v>0</v>
      </c>
      <c r="G3465" s="629">
        <v>26</v>
      </c>
      <c r="H3465" s="629">
        <v>26</v>
      </c>
      <c r="I3465" s="612">
        <f t="shared" si="406"/>
        <v>26</v>
      </c>
      <c r="J3465" s="612">
        <f t="shared" si="407"/>
        <v>26</v>
      </c>
    </row>
    <row r="3466" spans="2:10">
      <c r="B3466" s="332"/>
      <c r="C3466" s="532" t="s">
        <v>5876</v>
      </c>
      <c r="D3466" s="533" t="s">
        <v>5877</v>
      </c>
      <c r="E3466" s="629">
        <v>0</v>
      </c>
      <c r="F3466" s="629">
        <v>0</v>
      </c>
      <c r="G3466" s="629">
        <v>3</v>
      </c>
      <c r="H3466" s="629">
        <v>3</v>
      </c>
      <c r="I3466" s="612">
        <f t="shared" si="406"/>
        <v>3</v>
      </c>
      <c r="J3466" s="612">
        <f t="shared" si="407"/>
        <v>3</v>
      </c>
    </row>
    <row r="3467" spans="2:10">
      <c r="B3467" s="332"/>
      <c r="C3467" s="532" t="s">
        <v>5878</v>
      </c>
      <c r="D3467" s="533" t="s">
        <v>5879</v>
      </c>
      <c r="E3467" s="629">
        <v>1</v>
      </c>
      <c r="F3467" s="629">
        <v>1</v>
      </c>
      <c r="G3467" s="629">
        <v>38</v>
      </c>
      <c r="H3467" s="629">
        <v>38</v>
      </c>
      <c r="I3467" s="612">
        <f t="shared" si="406"/>
        <v>39</v>
      </c>
      <c r="J3467" s="612">
        <f t="shared" si="407"/>
        <v>39</v>
      </c>
    </row>
    <row r="3468" spans="2:10">
      <c r="B3468" s="332"/>
      <c r="C3468" s="532" t="s">
        <v>5880</v>
      </c>
      <c r="D3468" s="533" t="s">
        <v>5881</v>
      </c>
      <c r="E3468" s="629">
        <v>3</v>
      </c>
      <c r="F3468" s="629">
        <v>3</v>
      </c>
      <c r="G3468" s="629">
        <v>8</v>
      </c>
      <c r="H3468" s="629">
        <v>8</v>
      </c>
      <c r="I3468" s="612">
        <f t="shared" si="406"/>
        <v>11</v>
      </c>
      <c r="J3468" s="612">
        <f t="shared" si="407"/>
        <v>11</v>
      </c>
    </row>
    <row r="3469" spans="2:10">
      <c r="B3469" s="332"/>
      <c r="C3469" s="532" t="s">
        <v>5882</v>
      </c>
      <c r="D3469" s="533" t="s">
        <v>5883</v>
      </c>
      <c r="E3469" s="629">
        <v>3</v>
      </c>
      <c r="F3469" s="629">
        <v>3</v>
      </c>
      <c r="G3469" s="629">
        <v>43</v>
      </c>
      <c r="H3469" s="629">
        <v>43</v>
      </c>
      <c r="I3469" s="612">
        <f t="shared" si="406"/>
        <v>46</v>
      </c>
      <c r="J3469" s="612">
        <f t="shared" si="407"/>
        <v>46</v>
      </c>
    </row>
    <row r="3470" spans="2:10">
      <c r="B3470" s="332"/>
      <c r="C3470" s="532" t="s">
        <v>5884</v>
      </c>
      <c r="D3470" s="533" t="s">
        <v>5885</v>
      </c>
      <c r="E3470" s="629">
        <v>2</v>
      </c>
      <c r="F3470" s="629">
        <v>2</v>
      </c>
      <c r="G3470" s="629">
        <v>39</v>
      </c>
      <c r="H3470" s="629">
        <v>39</v>
      </c>
      <c r="I3470" s="612">
        <f t="shared" si="406"/>
        <v>41</v>
      </c>
      <c r="J3470" s="612">
        <f t="shared" si="407"/>
        <v>41</v>
      </c>
    </row>
    <row r="3471" spans="2:10">
      <c r="B3471" s="332"/>
      <c r="C3471" s="532" t="s">
        <v>5886</v>
      </c>
      <c r="D3471" s="533" t="s">
        <v>5887</v>
      </c>
      <c r="E3471" s="629">
        <v>6</v>
      </c>
      <c r="F3471" s="629">
        <v>6</v>
      </c>
      <c r="G3471" s="629">
        <v>8</v>
      </c>
      <c r="H3471" s="629">
        <v>8</v>
      </c>
      <c r="I3471" s="612">
        <f t="shared" si="406"/>
        <v>14</v>
      </c>
      <c r="J3471" s="612">
        <f t="shared" si="407"/>
        <v>14</v>
      </c>
    </row>
    <row r="3472" spans="2:10">
      <c r="B3472" s="332"/>
      <c r="C3472" s="532" t="s">
        <v>5888</v>
      </c>
      <c r="D3472" s="533" t="s">
        <v>5889</v>
      </c>
      <c r="E3472" s="629">
        <v>0</v>
      </c>
      <c r="F3472" s="629">
        <v>0</v>
      </c>
      <c r="G3472" s="629">
        <v>4</v>
      </c>
      <c r="H3472" s="629">
        <v>4</v>
      </c>
      <c r="I3472" s="612">
        <f t="shared" si="406"/>
        <v>4</v>
      </c>
      <c r="J3472" s="612">
        <f t="shared" si="407"/>
        <v>4</v>
      </c>
    </row>
    <row r="3473" spans="2:10">
      <c r="B3473" s="332"/>
      <c r="C3473" s="532" t="s">
        <v>5890</v>
      </c>
      <c r="D3473" s="533" t="s">
        <v>5891</v>
      </c>
      <c r="E3473" s="629">
        <v>4</v>
      </c>
      <c r="F3473" s="629">
        <v>4</v>
      </c>
      <c r="G3473" s="629">
        <v>75</v>
      </c>
      <c r="H3473" s="629">
        <v>75</v>
      </c>
      <c r="I3473" s="612">
        <f t="shared" si="406"/>
        <v>79</v>
      </c>
      <c r="J3473" s="612">
        <f t="shared" si="407"/>
        <v>79</v>
      </c>
    </row>
    <row r="3474" spans="2:10">
      <c r="B3474" s="332"/>
      <c r="C3474" s="532" t="s">
        <v>5892</v>
      </c>
      <c r="D3474" s="533" t="s">
        <v>5893</v>
      </c>
      <c r="E3474" s="629">
        <v>1</v>
      </c>
      <c r="F3474" s="629">
        <v>1</v>
      </c>
      <c r="G3474" s="629">
        <v>2</v>
      </c>
      <c r="H3474" s="629">
        <v>2</v>
      </c>
      <c r="I3474" s="612">
        <f t="shared" si="406"/>
        <v>3</v>
      </c>
      <c r="J3474" s="612">
        <f t="shared" si="407"/>
        <v>3</v>
      </c>
    </row>
    <row r="3475" spans="2:10">
      <c r="B3475" s="332"/>
      <c r="C3475" s="532" t="s">
        <v>5369</v>
      </c>
      <c r="D3475" s="533" t="s">
        <v>5370</v>
      </c>
      <c r="E3475" s="629">
        <v>91</v>
      </c>
      <c r="F3475" s="629">
        <v>91</v>
      </c>
      <c r="G3475" s="629">
        <v>180</v>
      </c>
      <c r="H3475" s="629">
        <v>180</v>
      </c>
      <c r="I3475" s="612">
        <f t="shared" si="406"/>
        <v>271</v>
      </c>
      <c r="J3475" s="612">
        <f t="shared" si="407"/>
        <v>271</v>
      </c>
    </row>
    <row r="3476" spans="2:10">
      <c r="B3476" s="332"/>
      <c r="C3476" s="532" t="s">
        <v>5894</v>
      </c>
      <c r="D3476" s="533" t="s">
        <v>5895</v>
      </c>
      <c r="E3476" s="629">
        <v>1</v>
      </c>
      <c r="F3476" s="629">
        <v>1</v>
      </c>
      <c r="G3476" s="629">
        <v>14</v>
      </c>
      <c r="H3476" s="629">
        <v>14</v>
      </c>
      <c r="I3476" s="612">
        <f t="shared" si="406"/>
        <v>15</v>
      </c>
      <c r="J3476" s="612">
        <f t="shared" si="407"/>
        <v>15</v>
      </c>
    </row>
    <row r="3477" spans="2:10">
      <c r="B3477" s="332"/>
      <c r="C3477" s="532" t="s">
        <v>5896</v>
      </c>
      <c r="D3477" s="533" t="s">
        <v>5897</v>
      </c>
      <c r="E3477" s="629">
        <v>1429</v>
      </c>
      <c r="F3477" s="629">
        <v>1429</v>
      </c>
      <c r="G3477" s="629">
        <v>1279</v>
      </c>
      <c r="H3477" s="629">
        <v>1279</v>
      </c>
      <c r="I3477" s="612">
        <f t="shared" si="406"/>
        <v>2708</v>
      </c>
      <c r="J3477" s="612">
        <f t="shared" si="407"/>
        <v>2708</v>
      </c>
    </row>
    <row r="3478" spans="2:10">
      <c r="B3478" s="332"/>
      <c r="C3478" s="532" t="s">
        <v>5898</v>
      </c>
      <c r="D3478" s="533" t="s">
        <v>5899</v>
      </c>
      <c r="E3478" s="629">
        <v>2</v>
      </c>
      <c r="F3478" s="629">
        <v>2</v>
      </c>
      <c r="G3478" s="629">
        <v>5</v>
      </c>
      <c r="H3478" s="629">
        <v>5</v>
      </c>
      <c r="I3478" s="612">
        <f t="shared" si="406"/>
        <v>7</v>
      </c>
      <c r="J3478" s="612">
        <f t="shared" si="407"/>
        <v>7</v>
      </c>
    </row>
    <row r="3479" spans="2:10">
      <c r="B3479" s="332"/>
      <c r="C3479" s="532" t="s">
        <v>5900</v>
      </c>
      <c r="D3479" s="533" t="s">
        <v>5901</v>
      </c>
      <c r="E3479" s="629">
        <v>0</v>
      </c>
      <c r="F3479" s="629">
        <v>0</v>
      </c>
      <c r="G3479" s="629">
        <v>1</v>
      </c>
      <c r="H3479" s="629">
        <v>1</v>
      </c>
      <c r="I3479" s="612">
        <f t="shared" si="406"/>
        <v>1</v>
      </c>
      <c r="J3479" s="612">
        <f t="shared" si="407"/>
        <v>1</v>
      </c>
    </row>
    <row r="3480" spans="2:10">
      <c r="B3480" s="332"/>
      <c r="C3480" s="532" t="s">
        <v>5902</v>
      </c>
      <c r="D3480" s="533" t="s">
        <v>5903</v>
      </c>
      <c r="E3480" s="629">
        <v>25</v>
      </c>
      <c r="F3480" s="629">
        <v>25</v>
      </c>
      <c r="G3480" s="629">
        <v>47</v>
      </c>
      <c r="H3480" s="629">
        <v>47</v>
      </c>
      <c r="I3480" s="612">
        <f t="shared" si="406"/>
        <v>72</v>
      </c>
      <c r="J3480" s="612">
        <f t="shared" si="407"/>
        <v>72</v>
      </c>
    </row>
    <row r="3481" spans="2:10">
      <c r="B3481" s="332"/>
      <c r="C3481" s="532" t="s">
        <v>5904</v>
      </c>
      <c r="D3481" s="533" t="s">
        <v>5905</v>
      </c>
      <c r="E3481" s="629">
        <v>2</v>
      </c>
      <c r="F3481" s="629">
        <v>2</v>
      </c>
      <c r="G3481" s="629">
        <v>6</v>
      </c>
      <c r="H3481" s="629">
        <v>6</v>
      </c>
      <c r="I3481" s="612">
        <f t="shared" si="406"/>
        <v>8</v>
      </c>
      <c r="J3481" s="612">
        <f t="shared" si="407"/>
        <v>8</v>
      </c>
    </row>
    <row r="3482" spans="2:10">
      <c r="B3482" s="332"/>
      <c r="C3482" s="532" t="s">
        <v>5906</v>
      </c>
      <c r="D3482" s="533" t="s">
        <v>5907</v>
      </c>
      <c r="E3482" s="629">
        <v>5</v>
      </c>
      <c r="F3482" s="629">
        <v>5</v>
      </c>
      <c r="G3482" s="629">
        <v>0</v>
      </c>
      <c r="H3482" s="629">
        <v>0</v>
      </c>
      <c r="I3482" s="612">
        <f t="shared" si="406"/>
        <v>5</v>
      </c>
      <c r="J3482" s="612">
        <f t="shared" si="407"/>
        <v>5</v>
      </c>
    </row>
    <row r="3483" spans="2:10">
      <c r="B3483" s="332"/>
      <c r="C3483" s="532" t="s">
        <v>5908</v>
      </c>
      <c r="D3483" s="533" t="s">
        <v>5909</v>
      </c>
      <c r="E3483" s="629">
        <v>1</v>
      </c>
      <c r="F3483" s="629">
        <v>1</v>
      </c>
      <c r="G3483" s="629">
        <v>6</v>
      </c>
      <c r="H3483" s="629">
        <v>6</v>
      </c>
      <c r="I3483" s="612">
        <f t="shared" si="406"/>
        <v>7</v>
      </c>
      <c r="J3483" s="612">
        <f t="shared" si="407"/>
        <v>7</v>
      </c>
    </row>
    <row r="3484" spans="2:10">
      <c r="B3484" s="332"/>
      <c r="C3484" s="532" t="s">
        <v>5910</v>
      </c>
      <c r="D3484" s="533" t="s">
        <v>5911</v>
      </c>
      <c r="E3484" s="629">
        <v>1</v>
      </c>
      <c r="F3484" s="629">
        <v>1</v>
      </c>
      <c r="G3484" s="629">
        <v>8</v>
      </c>
      <c r="H3484" s="629">
        <v>8</v>
      </c>
      <c r="I3484" s="612">
        <f t="shared" si="406"/>
        <v>9</v>
      </c>
      <c r="J3484" s="612">
        <f t="shared" si="407"/>
        <v>9</v>
      </c>
    </row>
    <row r="3485" spans="2:10">
      <c r="B3485" s="332"/>
      <c r="C3485" s="532" t="s">
        <v>5912</v>
      </c>
      <c r="D3485" s="533" t="s">
        <v>5913</v>
      </c>
      <c r="E3485" s="629">
        <v>1</v>
      </c>
      <c r="F3485" s="629">
        <v>1</v>
      </c>
      <c r="G3485" s="629">
        <v>6</v>
      </c>
      <c r="H3485" s="629">
        <v>6</v>
      </c>
      <c r="I3485" s="612">
        <f t="shared" si="406"/>
        <v>7</v>
      </c>
      <c r="J3485" s="612">
        <f t="shared" si="407"/>
        <v>7</v>
      </c>
    </row>
    <row r="3486" spans="2:10">
      <c r="B3486" s="332"/>
      <c r="C3486" s="532" t="s">
        <v>5914</v>
      </c>
      <c r="D3486" s="533" t="s">
        <v>5915</v>
      </c>
      <c r="E3486" s="629">
        <v>10</v>
      </c>
      <c r="F3486" s="629">
        <v>10</v>
      </c>
      <c r="G3486" s="629">
        <v>0</v>
      </c>
      <c r="H3486" s="629">
        <v>0</v>
      </c>
      <c r="I3486" s="612">
        <f t="shared" si="406"/>
        <v>10</v>
      </c>
      <c r="J3486" s="612">
        <f t="shared" si="407"/>
        <v>10</v>
      </c>
    </row>
    <row r="3487" spans="2:10">
      <c r="B3487" s="332"/>
      <c r="C3487" s="532" t="s">
        <v>5916</v>
      </c>
      <c r="D3487" s="533" t="s">
        <v>5917</v>
      </c>
      <c r="E3487" s="629">
        <v>1</v>
      </c>
      <c r="F3487" s="629">
        <v>1</v>
      </c>
      <c r="G3487" s="629">
        <v>13</v>
      </c>
      <c r="H3487" s="629">
        <v>13</v>
      </c>
      <c r="I3487" s="612">
        <f t="shared" si="406"/>
        <v>14</v>
      </c>
      <c r="J3487" s="612">
        <f t="shared" si="407"/>
        <v>14</v>
      </c>
    </row>
    <row r="3488" spans="2:10">
      <c r="B3488" s="332"/>
      <c r="C3488" s="532" t="s">
        <v>5918</v>
      </c>
      <c r="D3488" s="533" t="s">
        <v>5919</v>
      </c>
      <c r="E3488" s="629">
        <v>3</v>
      </c>
      <c r="F3488" s="629">
        <v>3</v>
      </c>
      <c r="G3488" s="629">
        <v>0</v>
      </c>
      <c r="H3488" s="629">
        <v>0</v>
      </c>
      <c r="I3488" s="612">
        <f t="shared" si="406"/>
        <v>3</v>
      </c>
      <c r="J3488" s="612">
        <f t="shared" si="407"/>
        <v>3</v>
      </c>
    </row>
    <row r="3489" spans="2:10">
      <c r="B3489" s="332"/>
      <c r="C3489" s="532" t="s">
        <v>5920</v>
      </c>
      <c r="D3489" s="533" t="s">
        <v>5921</v>
      </c>
      <c r="E3489" s="629">
        <v>4</v>
      </c>
      <c r="F3489" s="629">
        <v>4</v>
      </c>
      <c r="G3489" s="629">
        <v>1</v>
      </c>
      <c r="H3489" s="629">
        <v>1</v>
      </c>
      <c r="I3489" s="612">
        <f t="shared" si="406"/>
        <v>5</v>
      </c>
      <c r="J3489" s="612">
        <f t="shared" si="407"/>
        <v>5</v>
      </c>
    </row>
    <row r="3490" spans="2:10">
      <c r="B3490" s="332"/>
      <c r="C3490" s="532" t="s">
        <v>5922</v>
      </c>
      <c r="D3490" s="533" t="s">
        <v>5923</v>
      </c>
      <c r="E3490" s="629">
        <v>0</v>
      </c>
      <c r="F3490" s="629">
        <v>0</v>
      </c>
      <c r="G3490" s="629">
        <v>1</v>
      </c>
      <c r="H3490" s="629">
        <v>1</v>
      </c>
      <c r="I3490" s="612">
        <f t="shared" si="406"/>
        <v>1</v>
      </c>
      <c r="J3490" s="612">
        <f t="shared" si="407"/>
        <v>1</v>
      </c>
    </row>
    <row r="3491" spans="2:10">
      <c r="B3491" s="332"/>
      <c r="C3491" s="532" t="s">
        <v>5924</v>
      </c>
      <c r="D3491" s="533" t="s">
        <v>5925</v>
      </c>
      <c r="E3491" s="629">
        <v>0</v>
      </c>
      <c r="F3491" s="629">
        <v>0</v>
      </c>
      <c r="G3491" s="629">
        <v>1</v>
      </c>
      <c r="H3491" s="629">
        <v>1</v>
      </c>
      <c r="I3491" s="612">
        <f t="shared" si="406"/>
        <v>1</v>
      </c>
      <c r="J3491" s="612">
        <f t="shared" si="407"/>
        <v>1</v>
      </c>
    </row>
    <row r="3492" spans="2:10">
      <c r="B3492" s="332"/>
      <c r="C3492" s="532" t="s">
        <v>5926</v>
      </c>
      <c r="D3492" s="533" t="s">
        <v>5927</v>
      </c>
      <c r="E3492" s="629">
        <v>0</v>
      </c>
      <c r="F3492" s="629">
        <v>0</v>
      </c>
      <c r="G3492" s="629">
        <v>3</v>
      </c>
      <c r="H3492" s="629">
        <v>3</v>
      </c>
      <c r="I3492" s="612">
        <f t="shared" si="406"/>
        <v>3</v>
      </c>
      <c r="J3492" s="612">
        <f t="shared" si="407"/>
        <v>3</v>
      </c>
    </row>
    <row r="3493" spans="2:10">
      <c r="B3493" s="332"/>
      <c r="C3493" s="532" t="s">
        <v>5928</v>
      </c>
      <c r="D3493" s="533" t="s">
        <v>5929</v>
      </c>
      <c r="E3493" s="629">
        <v>0</v>
      </c>
      <c r="F3493" s="629">
        <v>0</v>
      </c>
      <c r="G3493" s="629">
        <v>6</v>
      </c>
      <c r="H3493" s="629">
        <v>6</v>
      </c>
      <c r="I3493" s="612">
        <f t="shared" si="406"/>
        <v>6</v>
      </c>
      <c r="J3493" s="612">
        <f t="shared" si="407"/>
        <v>6</v>
      </c>
    </row>
    <row r="3494" spans="2:10">
      <c r="B3494" s="332"/>
      <c r="C3494" s="532" t="s">
        <v>5930</v>
      </c>
      <c r="D3494" s="533" t="s">
        <v>5931</v>
      </c>
      <c r="E3494" s="629">
        <v>0</v>
      </c>
      <c r="F3494" s="629">
        <v>0</v>
      </c>
      <c r="G3494" s="629">
        <v>1</v>
      </c>
      <c r="H3494" s="629">
        <v>1</v>
      </c>
      <c r="I3494" s="612">
        <f t="shared" si="406"/>
        <v>1</v>
      </c>
      <c r="J3494" s="612">
        <f t="shared" si="407"/>
        <v>1</v>
      </c>
    </row>
    <row r="3495" spans="2:10">
      <c r="B3495" s="332"/>
      <c r="C3495" s="532" t="s">
        <v>5932</v>
      </c>
      <c r="D3495" s="533" t="s">
        <v>5933</v>
      </c>
      <c r="E3495" s="629">
        <v>1</v>
      </c>
      <c r="F3495" s="629">
        <v>1</v>
      </c>
      <c r="G3495" s="629">
        <v>1</v>
      </c>
      <c r="H3495" s="629">
        <v>1</v>
      </c>
      <c r="I3495" s="612">
        <f t="shared" ref="I3495:I3510" si="408">SUM(E3495,G3495)</f>
        <v>2</v>
      </c>
      <c r="J3495" s="612">
        <f t="shared" ref="J3495:J3510" si="409">SUM(F3495,H3495)</f>
        <v>2</v>
      </c>
    </row>
    <row r="3496" spans="2:10">
      <c r="B3496" s="332"/>
      <c r="C3496" s="532" t="s">
        <v>5934</v>
      </c>
      <c r="D3496" s="533" t="s">
        <v>5935</v>
      </c>
      <c r="E3496" s="629">
        <v>6</v>
      </c>
      <c r="F3496" s="629">
        <v>6</v>
      </c>
      <c r="G3496" s="629">
        <v>4</v>
      </c>
      <c r="H3496" s="629">
        <v>4</v>
      </c>
      <c r="I3496" s="612">
        <f t="shared" si="408"/>
        <v>10</v>
      </c>
      <c r="J3496" s="612">
        <f t="shared" si="409"/>
        <v>10</v>
      </c>
    </row>
    <row r="3497" spans="2:10">
      <c r="B3497" s="332"/>
      <c r="C3497" s="532" t="s">
        <v>5936</v>
      </c>
      <c r="D3497" s="533" t="s">
        <v>5937</v>
      </c>
      <c r="E3497" s="629">
        <v>2</v>
      </c>
      <c r="F3497" s="629">
        <v>2</v>
      </c>
      <c r="G3497" s="629">
        <v>0</v>
      </c>
      <c r="H3497" s="629">
        <v>0</v>
      </c>
      <c r="I3497" s="612">
        <f t="shared" si="408"/>
        <v>2</v>
      </c>
      <c r="J3497" s="612">
        <f t="shared" si="409"/>
        <v>2</v>
      </c>
    </row>
    <row r="3498" spans="2:10">
      <c r="B3498" s="332"/>
      <c r="C3498" s="532" t="s">
        <v>5938</v>
      </c>
      <c r="D3498" s="533" t="s">
        <v>5939</v>
      </c>
      <c r="E3498" s="629">
        <v>0</v>
      </c>
      <c r="F3498" s="629">
        <v>0</v>
      </c>
      <c r="G3498" s="629">
        <v>1</v>
      </c>
      <c r="H3498" s="629">
        <v>1</v>
      </c>
      <c r="I3498" s="612">
        <f t="shared" si="408"/>
        <v>1</v>
      </c>
      <c r="J3498" s="612">
        <f t="shared" si="409"/>
        <v>1</v>
      </c>
    </row>
    <row r="3499" spans="2:10">
      <c r="B3499" s="332"/>
      <c r="C3499" s="532" t="s">
        <v>5940</v>
      </c>
      <c r="D3499" s="533" t="s">
        <v>5941</v>
      </c>
      <c r="E3499" s="629">
        <v>0</v>
      </c>
      <c r="F3499" s="629">
        <v>0</v>
      </c>
      <c r="G3499" s="629">
        <v>9</v>
      </c>
      <c r="H3499" s="629">
        <v>9</v>
      </c>
      <c r="I3499" s="612">
        <f t="shared" si="408"/>
        <v>9</v>
      </c>
      <c r="J3499" s="612">
        <f t="shared" si="409"/>
        <v>9</v>
      </c>
    </row>
    <row r="3500" spans="2:10">
      <c r="B3500" s="332"/>
      <c r="C3500" s="532" t="s">
        <v>5942</v>
      </c>
      <c r="D3500" s="533" t="s">
        <v>5943</v>
      </c>
      <c r="E3500" s="629">
        <v>0</v>
      </c>
      <c r="F3500" s="629">
        <v>0</v>
      </c>
      <c r="G3500" s="629">
        <v>1</v>
      </c>
      <c r="H3500" s="629">
        <v>1</v>
      </c>
      <c r="I3500" s="612">
        <f t="shared" si="408"/>
        <v>1</v>
      </c>
      <c r="J3500" s="612">
        <f t="shared" si="409"/>
        <v>1</v>
      </c>
    </row>
    <row r="3501" spans="2:10">
      <c r="B3501" s="332"/>
      <c r="C3501" s="532" t="s">
        <v>5944</v>
      </c>
      <c r="D3501" s="533" t="s">
        <v>5945</v>
      </c>
      <c r="E3501" s="629">
        <v>3</v>
      </c>
      <c r="F3501" s="629">
        <v>3</v>
      </c>
      <c r="G3501" s="629">
        <v>0</v>
      </c>
      <c r="H3501" s="629">
        <v>0</v>
      </c>
      <c r="I3501" s="612">
        <f t="shared" si="408"/>
        <v>3</v>
      </c>
      <c r="J3501" s="612">
        <f t="shared" si="409"/>
        <v>3</v>
      </c>
    </row>
    <row r="3502" spans="2:10">
      <c r="B3502" s="332"/>
      <c r="C3502" s="532" t="s">
        <v>5946</v>
      </c>
      <c r="D3502" s="533" t="s">
        <v>5947</v>
      </c>
      <c r="E3502" s="629">
        <v>20</v>
      </c>
      <c r="F3502" s="629">
        <v>20</v>
      </c>
      <c r="G3502" s="629">
        <v>0</v>
      </c>
      <c r="H3502" s="629">
        <v>0</v>
      </c>
      <c r="I3502" s="612">
        <f t="shared" si="408"/>
        <v>20</v>
      </c>
      <c r="J3502" s="612">
        <f t="shared" si="409"/>
        <v>20</v>
      </c>
    </row>
    <row r="3503" spans="2:10">
      <c r="B3503" s="332"/>
      <c r="C3503" s="532" t="s">
        <v>5948</v>
      </c>
      <c r="D3503" s="533" t="s">
        <v>5949</v>
      </c>
      <c r="E3503" s="629">
        <v>9</v>
      </c>
      <c r="F3503" s="629">
        <v>9</v>
      </c>
      <c r="G3503" s="629">
        <v>36</v>
      </c>
      <c r="H3503" s="629">
        <v>36</v>
      </c>
      <c r="I3503" s="612">
        <f t="shared" si="408"/>
        <v>45</v>
      </c>
      <c r="J3503" s="612">
        <f t="shared" si="409"/>
        <v>45</v>
      </c>
    </row>
    <row r="3504" spans="2:10">
      <c r="B3504" s="332"/>
      <c r="C3504" s="532" t="s">
        <v>5950</v>
      </c>
      <c r="D3504" s="533" t="s">
        <v>5951</v>
      </c>
      <c r="E3504" s="629">
        <v>0</v>
      </c>
      <c r="F3504" s="629">
        <v>0</v>
      </c>
      <c r="G3504" s="629">
        <v>1</v>
      </c>
      <c r="H3504" s="629">
        <v>1</v>
      </c>
      <c r="I3504" s="612">
        <f t="shared" si="408"/>
        <v>1</v>
      </c>
      <c r="J3504" s="612">
        <f t="shared" si="409"/>
        <v>1</v>
      </c>
    </row>
    <row r="3505" spans="2:10">
      <c r="B3505" s="332"/>
      <c r="C3505" s="532" t="s">
        <v>5952</v>
      </c>
      <c r="D3505" s="533" t="s">
        <v>5953</v>
      </c>
      <c r="E3505" s="629">
        <v>7</v>
      </c>
      <c r="F3505" s="629">
        <v>7</v>
      </c>
      <c r="G3505" s="629">
        <v>0</v>
      </c>
      <c r="H3505" s="629">
        <v>0</v>
      </c>
      <c r="I3505" s="612">
        <f t="shared" si="408"/>
        <v>7</v>
      </c>
      <c r="J3505" s="612">
        <f t="shared" si="409"/>
        <v>7</v>
      </c>
    </row>
    <row r="3506" spans="2:10">
      <c r="B3506" s="332"/>
      <c r="C3506" s="532" t="s">
        <v>5954</v>
      </c>
      <c r="D3506" s="533" t="s">
        <v>5955</v>
      </c>
      <c r="E3506" s="629">
        <v>0</v>
      </c>
      <c r="F3506" s="629">
        <v>0</v>
      </c>
      <c r="G3506" s="629">
        <v>1</v>
      </c>
      <c r="H3506" s="629">
        <v>1</v>
      </c>
      <c r="I3506" s="612">
        <f t="shared" si="408"/>
        <v>1</v>
      </c>
      <c r="J3506" s="612">
        <f t="shared" si="409"/>
        <v>1</v>
      </c>
    </row>
    <row r="3507" spans="2:10">
      <c r="B3507" s="332"/>
      <c r="C3507" s="532" t="s">
        <v>226</v>
      </c>
      <c r="D3507" s="533" t="s">
        <v>146</v>
      </c>
      <c r="E3507" s="629">
        <v>12</v>
      </c>
      <c r="F3507" s="629">
        <v>12</v>
      </c>
      <c r="G3507" s="629">
        <v>0</v>
      </c>
      <c r="H3507" s="629">
        <v>0</v>
      </c>
      <c r="I3507" s="612">
        <f t="shared" si="408"/>
        <v>12</v>
      </c>
      <c r="J3507" s="612">
        <f t="shared" si="409"/>
        <v>12</v>
      </c>
    </row>
    <row r="3508" spans="2:10">
      <c r="B3508" s="332"/>
      <c r="C3508" s="532" t="s">
        <v>5956</v>
      </c>
      <c r="D3508" s="533" t="s">
        <v>5957</v>
      </c>
      <c r="E3508" s="629">
        <v>5</v>
      </c>
      <c r="F3508" s="629">
        <v>5</v>
      </c>
      <c r="G3508" s="629">
        <v>0</v>
      </c>
      <c r="H3508" s="629">
        <v>0</v>
      </c>
      <c r="I3508" s="612">
        <f t="shared" si="408"/>
        <v>5</v>
      </c>
      <c r="J3508" s="612">
        <f t="shared" si="409"/>
        <v>5</v>
      </c>
    </row>
    <row r="3509" spans="2:10">
      <c r="B3509" s="332"/>
      <c r="C3509" s="532" t="s">
        <v>5958</v>
      </c>
      <c r="D3509" s="533" t="s">
        <v>5959</v>
      </c>
      <c r="E3509" s="629">
        <v>0</v>
      </c>
      <c r="F3509" s="629">
        <v>0</v>
      </c>
      <c r="G3509" s="629">
        <v>2</v>
      </c>
      <c r="H3509" s="629">
        <v>2</v>
      </c>
      <c r="I3509" s="612">
        <f t="shared" si="408"/>
        <v>2</v>
      </c>
      <c r="J3509" s="612">
        <f t="shared" si="409"/>
        <v>2</v>
      </c>
    </row>
    <row r="3510" spans="2:10">
      <c r="B3510" s="332"/>
      <c r="C3510" s="532" t="s">
        <v>5960</v>
      </c>
      <c r="D3510" s="533" t="s">
        <v>5961</v>
      </c>
      <c r="E3510" s="629">
        <v>0</v>
      </c>
      <c r="F3510" s="629">
        <v>0</v>
      </c>
      <c r="G3510" s="629">
        <v>1</v>
      </c>
      <c r="H3510" s="629">
        <v>1</v>
      </c>
      <c r="I3510" s="612">
        <f t="shared" si="408"/>
        <v>1</v>
      </c>
      <c r="J3510" s="612">
        <f t="shared" si="409"/>
        <v>1</v>
      </c>
    </row>
    <row r="3511" spans="2:10">
      <c r="C3511" s="522"/>
      <c r="D3511" s="354"/>
      <c r="E3511" s="354"/>
      <c r="F3511" s="354"/>
      <c r="G3511" s="354"/>
      <c r="H3511" s="354"/>
      <c r="I3511" s="616"/>
      <c r="J3511" s="616"/>
    </row>
    <row r="3512" spans="2:10">
      <c r="B3512" s="355" t="s">
        <v>222</v>
      </c>
      <c r="C3512" s="522"/>
      <c r="D3512" s="354"/>
      <c r="E3512" s="102">
        <v>237</v>
      </c>
      <c r="F3512" s="102">
        <v>237</v>
      </c>
      <c r="G3512" s="102">
        <v>7746</v>
      </c>
      <c r="H3512" s="102">
        <v>7746</v>
      </c>
      <c r="I3512" s="612">
        <f t="shared" ref="I3512" si="410">SUM(E3512,G3512)</f>
        <v>7983</v>
      </c>
      <c r="J3512" s="612">
        <f t="shared" ref="J3512" si="411">SUM(F3512,H3512)</f>
        <v>7983</v>
      </c>
    </row>
    <row r="3513" spans="2:10">
      <c r="B3513" s="355" t="s">
        <v>223</v>
      </c>
      <c r="C3513" s="522"/>
      <c r="D3513" s="354"/>
      <c r="E3513" s="354"/>
      <c r="F3513" s="354"/>
      <c r="G3513" s="354"/>
      <c r="H3513" s="354"/>
      <c r="I3513" s="616"/>
      <c r="J3513" s="616"/>
    </row>
    <row r="3514" spans="2:10">
      <c r="B3514" s="355" t="s">
        <v>6097</v>
      </c>
      <c r="C3514" s="522"/>
      <c r="D3514" s="354"/>
      <c r="E3514" s="823">
        <v>1572</v>
      </c>
      <c r="F3514" s="823">
        <v>1572</v>
      </c>
      <c r="G3514" s="823">
        <v>96965</v>
      </c>
      <c r="H3514" s="823">
        <v>96965</v>
      </c>
      <c r="I3514" s="824">
        <f t="shared" ref="I3514" si="412">SUM(E3514,G3514)</f>
        <v>98537</v>
      </c>
      <c r="J3514" s="824">
        <f t="shared" ref="J3514" si="413">SUM(F3514,H3514)</f>
        <v>98537</v>
      </c>
    </row>
    <row r="3515" spans="2:10">
      <c r="C3515" s="522"/>
      <c r="D3515" s="354"/>
      <c r="E3515" s="354"/>
      <c r="F3515" s="354"/>
      <c r="G3515" s="354"/>
      <c r="H3515" s="354"/>
      <c r="I3515" s="616"/>
      <c r="J3515" s="616"/>
    </row>
    <row r="3516" spans="2:10">
      <c r="B3516" s="332"/>
      <c r="C3516" s="978" t="s">
        <v>5962</v>
      </c>
      <c r="D3516" s="536" t="s">
        <v>5963</v>
      </c>
      <c r="E3516" s="629">
        <v>0</v>
      </c>
      <c r="F3516" s="629">
        <v>0</v>
      </c>
      <c r="G3516" s="629">
        <v>5428</v>
      </c>
      <c r="H3516" s="629">
        <v>5428</v>
      </c>
      <c r="I3516" s="612">
        <f t="shared" ref="I3516:I3547" si="414">SUM(E3516,G3516)</f>
        <v>5428</v>
      </c>
      <c r="J3516" s="612">
        <f t="shared" ref="J3516:J3547" si="415">SUM(F3516,H3516)</f>
        <v>5428</v>
      </c>
    </row>
    <row r="3517" spans="2:10">
      <c r="B3517" s="332"/>
      <c r="C3517" s="978" t="s">
        <v>5964</v>
      </c>
      <c r="D3517" s="536" t="s">
        <v>5965</v>
      </c>
      <c r="E3517" s="629">
        <v>0</v>
      </c>
      <c r="F3517" s="629">
        <v>0</v>
      </c>
      <c r="G3517" s="629">
        <v>391</v>
      </c>
      <c r="H3517" s="629">
        <v>391</v>
      </c>
      <c r="I3517" s="612">
        <f t="shared" si="414"/>
        <v>391</v>
      </c>
      <c r="J3517" s="612">
        <f t="shared" si="415"/>
        <v>391</v>
      </c>
    </row>
    <row r="3518" spans="2:10">
      <c r="B3518" s="332"/>
      <c r="C3518" s="979" t="s">
        <v>5966</v>
      </c>
      <c r="D3518" s="537" t="s">
        <v>5967</v>
      </c>
      <c r="E3518" s="629">
        <v>0</v>
      </c>
      <c r="F3518" s="629">
        <v>0</v>
      </c>
      <c r="G3518" s="629">
        <v>12</v>
      </c>
      <c r="H3518" s="629">
        <v>12</v>
      </c>
      <c r="I3518" s="612">
        <f t="shared" si="414"/>
        <v>12</v>
      </c>
      <c r="J3518" s="612">
        <f t="shared" si="415"/>
        <v>12</v>
      </c>
    </row>
    <row r="3519" spans="2:10">
      <c r="B3519" s="332"/>
      <c r="C3519" s="978" t="s">
        <v>5968</v>
      </c>
      <c r="D3519" s="536" t="s">
        <v>5969</v>
      </c>
      <c r="E3519" s="629">
        <v>0</v>
      </c>
      <c r="F3519" s="629">
        <v>0</v>
      </c>
      <c r="G3519" s="629">
        <v>33</v>
      </c>
      <c r="H3519" s="629">
        <v>33</v>
      </c>
      <c r="I3519" s="612">
        <f t="shared" si="414"/>
        <v>33</v>
      </c>
      <c r="J3519" s="612">
        <f t="shared" si="415"/>
        <v>33</v>
      </c>
    </row>
    <row r="3520" spans="2:10">
      <c r="B3520" s="332"/>
      <c r="C3520" s="979" t="s">
        <v>5970</v>
      </c>
      <c r="D3520" s="537" t="s">
        <v>5971</v>
      </c>
      <c r="E3520" s="629">
        <v>0</v>
      </c>
      <c r="F3520" s="629">
        <v>0</v>
      </c>
      <c r="G3520" s="629">
        <v>8589</v>
      </c>
      <c r="H3520" s="629">
        <v>8589</v>
      </c>
      <c r="I3520" s="612">
        <f t="shared" si="414"/>
        <v>8589</v>
      </c>
      <c r="J3520" s="612">
        <f t="shared" si="415"/>
        <v>8589</v>
      </c>
    </row>
    <row r="3521" spans="2:10">
      <c r="B3521" s="332"/>
      <c r="C3521" s="980" t="s">
        <v>3230</v>
      </c>
      <c r="D3521" s="538" t="s">
        <v>3231</v>
      </c>
      <c r="E3521" s="630">
        <v>359</v>
      </c>
      <c r="F3521" s="630">
        <v>359</v>
      </c>
      <c r="G3521" s="630">
        <v>16490</v>
      </c>
      <c r="H3521" s="630">
        <v>16490</v>
      </c>
      <c r="I3521" s="825">
        <f t="shared" si="414"/>
        <v>16849</v>
      </c>
      <c r="J3521" s="825">
        <f t="shared" si="415"/>
        <v>16849</v>
      </c>
    </row>
    <row r="3522" spans="2:10">
      <c r="B3522" s="332"/>
      <c r="C3522" s="980" t="s">
        <v>5972</v>
      </c>
      <c r="D3522" s="538" t="s">
        <v>5973</v>
      </c>
      <c r="E3522" s="630">
        <v>359</v>
      </c>
      <c r="F3522" s="630">
        <v>359</v>
      </c>
      <c r="G3522" s="630">
        <v>16495</v>
      </c>
      <c r="H3522" s="630">
        <v>16495</v>
      </c>
      <c r="I3522" s="825">
        <f t="shared" si="414"/>
        <v>16854</v>
      </c>
      <c r="J3522" s="825">
        <f t="shared" si="415"/>
        <v>16854</v>
      </c>
    </row>
    <row r="3523" spans="2:10">
      <c r="B3523" s="332"/>
      <c r="C3523" s="978" t="s">
        <v>5974</v>
      </c>
      <c r="D3523" s="536" t="s">
        <v>5975</v>
      </c>
      <c r="E3523" s="629">
        <v>0</v>
      </c>
      <c r="F3523" s="629">
        <v>0</v>
      </c>
      <c r="G3523" s="629">
        <v>268</v>
      </c>
      <c r="H3523" s="629">
        <v>268</v>
      </c>
      <c r="I3523" s="612">
        <f t="shared" si="414"/>
        <v>268</v>
      </c>
      <c r="J3523" s="612">
        <f t="shared" si="415"/>
        <v>268</v>
      </c>
    </row>
    <row r="3524" spans="2:10">
      <c r="B3524" s="332"/>
      <c r="C3524" s="978" t="s">
        <v>5976</v>
      </c>
      <c r="D3524" s="536" t="s">
        <v>5977</v>
      </c>
      <c r="E3524" s="629">
        <v>4</v>
      </c>
      <c r="F3524" s="629">
        <v>4</v>
      </c>
      <c r="G3524" s="629">
        <v>13503</v>
      </c>
      <c r="H3524" s="629">
        <v>13503</v>
      </c>
      <c r="I3524" s="612">
        <f t="shared" si="414"/>
        <v>13507</v>
      </c>
      <c r="J3524" s="612">
        <f t="shared" si="415"/>
        <v>13507</v>
      </c>
    </row>
    <row r="3525" spans="2:10">
      <c r="B3525" s="332"/>
      <c r="C3525" s="978" t="s">
        <v>5978</v>
      </c>
      <c r="D3525" s="536" t="s">
        <v>5979</v>
      </c>
      <c r="E3525" s="629">
        <v>0</v>
      </c>
      <c r="F3525" s="629">
        <v>0</v>
      </c>
      <c r="G3525" s="629">
        <v>5</v>
      </c>
      <c r="H3525" s="629">
        <v>5</v>
      </c>
      <c r="I3525" s="612">
        <f t="shared" si="414"/>
        <v>5</v>
      </c>
      <c r="J3525" s="612">
        <f t="shared" si="415"/>
        <v>5</v>
      </c>
    </row>
    <row r="3526" spans="2:10">
      <c r="B3526" s="332"/>
      <c r="C3526" s="978" t="s">
        <v>5980</v>
      </c>
      <c r="D3526" s="536" t="s">
        <v>5981</v>
      </c>
      <c r="E3526" s="629">
        <v>297</v>
      </c>
      <c r="F3526" s="629">
        <v>297</v>
      </c>
      <c r="G3526" s="629">
        <v>7352</v>
      </c>
      <c r="H3526" s="629">
        <v>7352</v>
      </c>
      <c r="I3526" s="612">
        <f t="shared" si="414"/>
        <v>7649</v>
      </c>
      <c r="J3526" s="612">
        <f t="shared" si="415"/>
        <v>7649</v>
      </c>
    </row>
    <row r="3527" spans="2:10">
      <c r="B3527" s="332"/>
      <c r="C3527" s="978" t="s">
        <v>5982</v>
      </c>
      <c r="D3527" s="536" t="s">
        <v>5983</v>
      </c>
      <c r="E3527" s="629">
        <v>4</v>
      </c>
      <c r="F3527" s="629">
        <v>4</v>
      </c>
      <c r="G3527" s="629">
        <v>984</v>
      </c>
      <c r="H3527" s="629">
        <v>984</v>
      </c>
      <c r="I3527" s="612">
        <f t="shared" si="414"/>
        <v>988</v>
      </c>
      <c r="J3527" s="612">
        <f t="shared" si="415"/>
        <v>988</v>
      </c>
    </row>
    <row r="3528" spans="2:10">
      <c r="B3528" s="332"/>
      <c r="C3528" s="978" t="s">
        <v>5984</v>
      </c>
      <c r="D3528" s="536" t="s">
        <v>5985</v>
      </c>
      <c r="E3528" s="629">
        <v>5</v>
      </c>
      <c r="F3528" s="629">
        <v>5</v>
      </c>
      <c r="G3528" s="629">
        <v>51</v>
      </c>
      <c r="H3528" s="629">
        <v>51</v>
      </c>
      <c r="I3528" s="612">
        <f t="shared" si="414"/>
        <v>56</v>
      </c>
      <c r="J3528" s="612">
        <f t="shared" si="415"/>
        <v>56</v>
      </c>
    </row>
    <row r="3529" spans="2:10">
      <c r="B3529" s="332"/>
      <c r="C3529" s="978" t="s">
        <v>5986</v>
      </c>
      <c r="D3529" s="536" t="s">
        <v>5987</v>
      </c>
      <c r="E3529" s="629">
        <v>0</v>
      </c>
      <c r="F3529" s="629">
        <v>0</v>
      </c>
      <c r="G3529" s="629">
        <v>49</v>
      </c>
      <c r="H3529" s="629">
        <v>49</v>
      </c>
      <c r="I3529" s="612">
        <f t="shared" si="414"/>
        <v>49</v>
      </c>
      <c r="J3529" s="612">
        <f t="shared" si="415"/>
        <v>49</v>
      </c>
    </row>
    <row r="3530" spans="2:10">
      <c r="B3530" s="332"/>
      <c r="C3530" s="978" t="s">
        <v>5988</v>
      </c>
      <c r="D3530" s="536" t="s">
        <v>5989</v>
      </c>
      <c r="E3530" s="629">
        <v>313</v>
      </c>
      <c r="F3530" s="629">
        <v>313</v>
      </c>
      <c r="G3530" s="629">
        <v>7390</v>
      </c>
      <c r="H3530" s="629">
        <v>7390</v>
      </c>
      <c r="I3530" s="612">
        <f t="shared" si="414"/>
        <v>7703</v>
      </c>
      <c r="J3530" s="612">
        <f t="shared" si="415"/>
        <v>7703</v>
      </c>
    </row>
    <row r="3531" spans="2:10">
      <c r="B3531" s="332"/>
      <c r="C3531" s="978" t="s">
        <v>5990</v>
      </c>
      <c r="D3531" s="536" t="s">
        <v>5991</v>
      </c>
      <c r="E3531" s="629">
        <v>8</v>
      </c>
      <c r="F3531" s="629">
        <v>8</v>
      </c>
      <c r="G3531" s="629">
        <v>7098</v>
      </c>
      <c r="H3531" s="629">
        <v>7098</v>
      </c>
      <c r="I3531" s="612">
        <f t="shared" si="414"/>
        <v>7106</v>
      </c>
      <c r="J3531" s="612">
        <f t="shared" si="415"/>
        <v>7106</v>
      </c>
    </row>
    <row r="3532" spans="2:10">
      <c r="B3532" s="332"/>
      <c r="C3532" s="979" t="s">
        <v>5992</v>
      </c>
      <c r="D3532" s="537" t="s">
        <v>5993</v>
      </c>
      <c r="E3532" s="629">
        <v>297</v>
      </c>
      <c r="F3532" s="629">
        <v>297</v>
      </c>
      <c r="G3532" s="629">
        <v>7349</v>
      </c>
      <c r="H3532" s="629">
        <v>7349</v>
      </c>
      <c r="I3532" s="612">
        <f t="shared" si="414"/>
        <v>7646</v>
      </c>
      <c r="J3532" s="612">
        <f t="shared" si="415"/>
        <v>7646</v>
      </c>
    </row>
    <row r="3533" spans="2:10">
      <c r="B3533" s="332"/>
      <c r="C3533" s="978" t="s">
        <v>5994</v>
      </c>
      <c r="D3533" s="536" t="s">
        <v>5995</v>
      </c>
      <c r="E3533" s="629">
        <v>0</v>
      </c>
      <c r="F3533" s="629">
        <v>0</v>
      </c>
      <c r="G3533" s="629">
        <v>7</v>
      </c>
      <c r="H3533" s="629">
        <v>7</v>
      </c>
      <c r="I3533" s="612">
        <f t="shared" si="414"/>
        <v>7</v>
      </c>
      <c r="J3533" s="612">
        <f t="shared" si="415"/>
        <v>7</v>
      </c>
    </row>
    <row r="3534" spans="2:10">
      <c r="B3534" s="332"/>
      <c r="C3534" s="978" t="s">
        <v>5996</v>
      </c>
      <c r="D3534" s="536" t="s">
        <v>5997</v>
      </c>
      <c r="E3534" s="629">
        <v>0</v>
      </c>
      <c r="F3534" s="629">
        <v>0</v>
      </c>
      <c r="G3534" s="629">
        <v>109</v>
      </c>
      <c r="H3534" s="629">
        <v>109</v>
      </c>
      <c r="I3534" s="612">
        <f t="shared" si="414"/>
        <v>109</v>
      </c>
      <c r="J3534" s="612">
        <f t="shared" si="415"/>
        <v>109</v>
      </c>
    </row>
    <row r="3535" spans="2:10">
      <c r="B3535" s="332"/>
      <c r="C3535" s="979" t="s">
        <v>5998</v>
      </c>
      <c r="D3535" s="537" t="s">
        <v>5999</v>
      </c>
      <c r="E3535" s="629">
        <v>0</v>
      </c>
      <c r="F3535" s="629">
        <v>0</v>
      </c>
      <c r="G3535" s="629">
        <v>20</v>
      </c>
      <c r="H3535" s="629">
        <v>20</v>
      </c>
      <c r="I3535" s="612">
        <f t="shared" si="414"/>
        <v>20</v>
      </c>
      <c r="J3535" s="612">
        <f t="shared" si="415"/>
        <v>20</v>
      </c>
    </row>
    <row r="3536" spans="2:10">
      <c r="B3536" s="332"/>
      <c r="C3536" s="978" t="s">
        <v>6000</v>
      </c>
      <c r="D3536" s="536" t="s">
        <v>6001</v>
      </c>
      <c r="E3536" s="629">
        <v>0</v>
      </c>
      <c r="F3536" s="629">
        <v>0</v>
      </c>
      <c r="G3536" s="629">
        <v>14</v>
      </c>
      <c r="H3536" s="629">
        <v>14</v>
      </c>
      <c r="I3536" s="612">
        <f t="shared" si="414"/>
        <v>14</v>
      </c>
      <c r="J3536" s="612">
        <f t="shared" si="415"/>
        <v>14</v>
      </c>
    </row>
    <row r="3537" spans="2:10">
      <c r="B3537" s="332"/>
      <c r="C3537" s="978" t="s">
        <v>6002</v>
      </c>
      <c r="D3537" s="536" t="s">
        <v>6003</v>
      </c>
      <c r="E3537" s="629">
        <v>0</v>
      </c>
      <c r="F3537" s="629">
        <v>0</v>
      </c>
      <c r="G3537" s="629">
        <v>7</v>
      </c>
      <c r="H3537" s="629">
        <v>7</v>
      </c>
      <c r="I3537" s="612">
        <f t="shared" si="414"/>
        <v>7</v>
      </c>
      <c r="J3537" s="612">
        <f t="shared" si="415"/>
        <v>7</v>
      </c>
    </row>
    <row r="3538" spans="2:10">
      <c r="B3538" s="332"/>
      <c r="C3538" s="979" t="s">
        <v>6004</v>
      </c>
      <c r="D3538" s="537" t="s">
        <v>6005</v>
      </c>
      <c r="E3538" s="629">
        <v>0</v>
      </c>
      <c r="F3538" s="629">
        <v>0</v>
      </c>
      <c r="G3538" s="629">
        <v>16</v>
      </c>
      <c r="H3538" s="629">
        <v>16</v>
      </c>
      <c r="I3538" s="612">
        <f t="shared" si="414"/>
        <v>16</v>
      </c>
      <c r="J3538" s="612">
        <f t="shared" si="415"/>
        <v>16</v>
      </c>
    </row>
    <row r="3539" spans="2:10">
      <c r="B3539" s="332"/>
      <c r="C3539" s="978" t="s">
        <v>6006</v>
      </c>
      <c r="D3539" s="536" t="s">
        <v>6007</v>
      </c>
      <c r="E3539" s="629">
        <v>0</v>
      </c>
      <c r="F3539" s="629">
        <v>0</v>
      </c>
      <c r="G3539" s="629">
        <v>12</v>
      </c>
      <c r="H3539" s="629">
        <v>12</v>
      </c>
      <c r="I3539" s="612">
        <f t="shared" si="414"/>
        <v>12</v>
      </c>
      <c r="J3539" s="612">
        <f t="shared" si="415"/>
        <v>12</v>
      </c>
    </row>
    <row r="3540" spans="2:10">
      <c r="B3540" s="332"/>
      <c r="C3540" s="978" t="s">
        <v>6008</v>
      </c>
      <c r="D3540" s="536" t="s">
        <v>6009</v>
      </c>
      <c r="E3540" s="629">
        <v>4</v>
      </c>
      <c r="F3540" s="629">
        <v>4</v>
      </c>
      <c r="G3540" s="629">
        <v>122</v>
      </c>
      <c r="H3540" s="629">
        <v>122</v>
      </c>
      <c r="I3540" s="612">
        <f t="shared" si="414"/>
        <v>126</v>
      </c>
      <c r="J3540" s="612">
        <f t="shared" si="415"/>
        <v>126</v>
      </c>
    </row>
    <row r="3541" spans="2:10">
      <c r="B3541" s="332"/>
      <c r="C3541" s="978" t="s">
        <v>6010</v>
      </c>
      <c r="D3541" s="536" t="s">
        <v>6011</v>
      </c>
      <c r="E3541" s="629">
        <v>2</v>
      </c>
      <c r="F3541" s="629">
        <v>2</v>
      </c>
      <c r="G3541" s="629">
        <v>28</v>
      </c>
      <c r="H3541" s="629">
        <v>28</v>
      </c>
      <c r="I3541" s="612">
        <f t="shared" si="414"/>
        <v>30</v>
      </c>
      <c r="J3541" s="612">
        <f t="shared" si="415"/>
        <v>30</v>
      </c>
    </row>
    <row r="3542" spans="2:10">
      <c r="B3542" s="332"/>
      <c r="C3542" s="978" t="s">
        <v>6012</v>
      </c>
      <c r="D3542" s="536" t="s">
        <v>6013</v>
      </c>
      <c r="E3542" s="629">
        <v>0</v>
      </c>
      <c r="F3542" s="629">
        <v>0</v>
      </c>
      <c r="G3542" s="629">
        <v>69</v>
      </c>
      <c r="H3542" s="629">
        <v>69</v>
      </c>
      <c r="I3542" s="612">
        <f t="shared" si="414"/>
        <v>69</v>
      </c>
      <c r="J3542" s="612">
        <f t="shared" si="415"/>
        <v>69</v>
      </c>
    </row>
    <row r="3543" spans="2:10">
      <c r="B3543" s="332"/>
      <c r="C3543" s="978" t="s">
        <v>6014</v>
      </c>
      <c r="D3543" s="536" t="s">
        <v>6015</v>
      </c>
      <c r="E3543" s="629">
        <v>0</v>
      </c>
      <c r="F3543" s="629">
        <v>0</v>
      </c>
      <c r="G3543" s="629">
        <v>30</v>
      </c>
      <c r="H3543" s="629">
        <v>30</v>
      </c>
      <c r="I3543" s="612">
        <f t="shared" si="414"/>
        <v>30</v>
      </c>
      <c r="J3543" s="612">
        <f t="shared" si="415"/>
        <v>30</v>
      </c>
    </row>
    <row r="3544" spans="2:10">
      <c r="B3544" s="332"/>
      <c r="C3544" s="978" t="s">
        <v>6016</v>
      </c>
      <c r="D3544" s="536" t="s">
        <v>6017</v>
      </c>
      <c r="E3544" s="629">
        <v>40</v>
      </c>
      <c r="F3544" s="629">
        <v>40</v>
      </c>
      <c r="G3544" s="629">
        <v>1368</v>
      </c>
      <c r="H3544" s="629">
        <v>1368</v>
      </c>
      <c r="I3544" s="612">
        <f t="shared" si="414"/>
        <v>1408</v>
      </c>
      <c r="J3544" s="612">
        <f t="shared" si="415"/>
        <v>1408</v>
      </c>
    </row>
    <row r="3545" spans="2:10">
      <c r="B3545" s="332"/>
      <c r="C3545" s="978" t="s">
        <v>6018</v>
      </c>
      <c r="D3545" s="536" t="s">
        <v>6019</v>
      </c>
      <c r="E3545" s="629">
        <v>0</v>
      </c>
      <c r="F3545" s="629">
        <v>0</v>
      </c>
      <c r="G3545" s="629">
        <v>132</v>
      </c>
      <c r="H3545" s="629">
        <v>132</v>
      </c>
      <c r="I3545" s="612">
        <f t="shared" si="414"/>
        <v>132</v>
      </c>
      <c r="J3545" s="612">
        <f t="shared" si="415"/>
        <v>132</v>
      </c>
    </row>
    <row r="3546" spans="2:10">
      <c r="B3546" s="332"/>
      <c r="C3546" s="978" t="s">
        <v>6020</v>
      </c>
      <c r="D3546" s="536" t="s">
        <v>6021</v>
      </c>
      <c r="E3546" s="629">
        <v>333</v>
      </c>
      <c r="F3546" s="629">
        <v>333</v>
      </c>
      <c r="G3546" s="629">
        <v>8406</v>
      </c>
      <c r="H3546" s="629">
        <v>8406</v>
      </c>
      <c r="I3546" s="612">
        <f t="shared" si="414"/>
        <v>8739</v>
      </c>
      <c r="J3546" s="612">
        <f t="shared" si="415"/>
        <v>8739</v>
      </c>
    </row>
    <row r="3547" spans="2:10">
      <c r="B3547" s="332"/>
      <c r="C3547" s="978" t="s">
        <v>6022</v>
      </c>
      <c r="D3547" s="536" t="s">
        <v>6023</v>
      </c>
      <c r="E3547" s="629">
        <v>7</v>
      </c>
      <c r="F3547" s="629">
        <v>7</v>
      </c>
      <c r="G3547" s="629">
        <v>1221</v>
      </c>
      <c r="H3547" s="629">
        <v>1221</v>
      </c>
      <c r="I3547" s="612">
        <f t="shared" si="414"/>
        <v>1228</v>
      </c>
      <c r="J3547" s="612">
        <f t="shared" si="415"/>
        <v>1228</v>
      </c>
    </row>
    <row r="3548" spans="2:10">
      <c r="B3548" s="332"/>
      <c r="C3548" s="978" t="s">
        <v>6024</v>
      </c>
      <c r="D3548" s="536" t="s">
        <v>6025</v>
      </c>
      <c r="E3548" s="629">
        <v>1</v>
      </c>
      <c r="F3548" s="629">
        <v>1</v>
      </c>
      <c r="G3548" s="629">
        <v>745</v>
      </c>
      <c r="H3548" s="629">
        <v>745</v>
      </c>
      <c r="I3548" s="612">
        <f t="shared" ref="I3548:I3570" si="416">SUM(E3548,G3548)</f>
        <v>746</v>
      </c>
      <c r="J3548" s="612">
        <f t="shared" ref="J3548:J3570" si="417">SUM(F3548,H3548)</f>
        <v>746</v>
      </c>
    </row>
    <row r="3549" spans="2:10">
      <c r="B3549" s="332"/>
      <c r="C3549" s="978" t="s">
        <v>6026</v>
      </c>
      <c r="D3549" s="536" t="s">
        <v>6027</v>
      </c>
      <c r="E3549" s="629">
        <v>72</v>
      </c>
      <c r="F3549" s="629">
        <v>72</v>
      </c>
      <c r="G3549" s="629">
        <v>2111</v>
      </c>
      <c r="H3549" s="629">
        <v>2111</v>
      </c>
      <c r="I3549" s="612">
        <f t="shared" si="416"/>
        <v>2183</v>
      </c>
      <c r="J3549" s="612">
        <f t="shared" si="417"/>
        <v>2183</v>
      </c>
    </row>
    <row r="3550" spans="2:10">
      <c r="B3550" s="332"/>
      <c r="C3550" s="978" t="s">
        <v>6028</v>
      </c>
      <c r="D3550" s="536" t="s">
        <v>6029</v>
      </c>
      <c r="E3550" s="629">
        <v>0</v>
      </c>
      <c r="F3550" s="629">
        <v>0</v>
      </c>
      <c r="G3550" s="629">
        <v>21</v>
      </c>
      <c r="H3550" s="629">
        <v>21</v>
      </c>
      <c r="I3550" s="612">
        <f t="shared" si="416"/>
        <v>21</v>
      </c>
      <c r="J3550" s="612">
        <f t="shared" si="417"/>
        <v>21</v>
      </c>
    </row>
    <row r="3551" spans="2:10">
      <c r="B3551" s="332"/>
      <c r="C3551" s="978" t="s">
        <v>6030</v>
      </c>
      <c r="D3551" s="536" t="s">
        <v>6031</v>
      </c>
      <c r="E3551" s="629">
        <v>1</v>
      </c>
      <c r="F3551" s="629">
        <v>1</v>
      </c>
      <c r="G3551" s="629">
        <v>62</v>
      </c>
      <c r="H3551" s="629">
        <v>62</v>
      </c>
      <c r="I3551" s="612">
        <f t="shared" si="416"/>
        <v>63</v>
      </c>
      <c r="J3551" s="612">
        <f t="shared" si="417"/>
        <v>63</v>
      </c>
    </row>
    <row r="3552" spans="2:10">
      <c r="B3552" s="332"/>
      <c r="C3552" s="978" t="s">
        <v>6032</v>
      </c>
      <c r="D3552" s="536" t="s">
        <v>6033</v>
      </c>
      <c r="E3552" s="629">
        <v>9</v>
      </c>
      <c r="F3552" s="629">
        <v>9</v>
      </c>
      <c r="G3552" s="629">
        <v>249</v>
      </c>
      <c r="H3552" s="629">
        <v>249</v>
      </c>
      <c r="I3552" s="612">
        <f t="shared" si="416"/>
        <v>258</v>
      </c>
      <c r="J3552" s="612">
        <f t="shared" si="417"/>
        <v>258</v>
      </c>
    </row>
    <row r="3553" spans="2:10">
      <c r="B3553" s="332"/>
      <c r="C3553" s="978" t="s">
        <v>6034</v>
      </c>
      <c r="D3553" s="536" t="s">
        <v>6035</v>
      </c>
      <c r="E3553" s="629">
        <v>3</v>
      </c>
      <c r="F3553" s="629">
        <v>3</v>
      </c>
      <c r="G3553" s="629">
        <v>4</v>
      </c>
      <c r="H3553" s="629">
        <v>4</v>
      </c>
      <c r="I3553" s="612">
        <f t="shared" si="416"/>
        <v>7</v>
      </c>
      <c r="J3553" s="612">
        <f t="shared" si="417"/>
        <v>7</v>
      </c>
    </row>
    <row r="3554" spans="2:10">
      <c r="B3554" s="332"/>
      <c r="C3554" s="978" t="s">
        <v>6036</v>
      </c>
      <c r="D3554" s="536" t="s">
        <v>6037</v>
      </c>
      <c r="E3554" s="629">
        <v>2</v>
      </c>
      <c r="F3554" s="629">
        <v>2</v>
      </c>
      <c r="G3554" s="629">
        <v>90</v>
      </c>
      <c r="H3554" s="629">
        <v>90</v>
      </c>
      <c r="I3554" s="612">
        <f t="shared" si="416"/>
        <v>92</v>
      </c>
      <c r="J3554" s="612">
        <f t="shared" si="417"/>
        <v>92</v>
      </c>
    </row>
    <row r="3555" spans="2:10">
      <c r="B3555" s="332"/>
      <c r="C3555" s="978" t="s">
        <v>6038</v>
      </c>
      <c r="D3555" s="536" t="s">
        <v>6039</v>
      </c>
      <c r="E3555" s="629">
        <v>17</v>
      </c>
      <c r="F3555" s="629">
        <v>17</v>
      </c>
      <c r="G3555" s="629">
        <v>93</v>
      </c>
      <c r="H3555" s="629">
        <v>93</v>
      </c>
      <c r="I3555" s="612">
        <f t="shared" si="416"/>
        <v>110</v>
      </c>
      <c r="J3555" s="612">
        <f t="shared" si="417"/>
        <v>110</v>
      </c>
    </row>
    <row r="3556" spans="2:10">
      <c r="B3556" s="332"/>
      <c r="C3556" s="978" t="s">
        <v>6040</v>
      </c>
      <c r="D3556" s="536" t="s">
        <v>6041</v>
      </c>
      <c r="E3556" s="629">
        <v>17</v>
      </c>
      <c r="F3556" s="629">
        <v>17</v>
      </c>
      <c r="G3556" s="629">
        <v>91</v>
      </c>
      <c r="H3556" s="629">
        <v>91</v>
      </c>
      <c r="I3556" s="612">
        <f t="shared" si="416"/>
        <v>108</v>
      </c>
      <c r="J3556" s="612">
        <f t="shared" si="417"/>
        <v>108</v>
      </c>
    </row>
    <row r="3557" spans="2:10">
      <c r="B3557" s="332"/>
      <c r="C3557" s="978" t="s">
        <v>6042</v>
      </c>
      <c r="D3557" s="536" t="s">
        <v>6043</v>
      </c>
      <c r="E3557" s="629">
        <v>17</v>
      </c>
      <c r="F3557" s="629">
        <v>17</v>
      </c>
      <c r="G3557" s="629">
        <v>133</v>
      </c>
      <c r="H3557" s="629">
        <v>133</v>
      </c>
      <c r="I3557" s="612">
        <f t="shared" si="416"/>
        <v>150</v>
      </c>
      <c r="J3557" s="612">
        <f t="shared" si="417"/>
        <v>150</v>
      </c>
    </row>
    <row r="3558" spans="2:10">
      <c r="B3558" s="332"/>
      <c r="C3558" s="978" t="s">
        <v>6044</v>
      </c>
      <c r="D3558" s="536" t="s">
        <v>6045</v>
      </c>
      <c r="E3558" s="629">
        <v>41</v>
      </c>
      <c r="F3558" s="629">
        <v>41</v>
      </c>
      <c r="G3558" s="629">
        <v>7978</v>
      </c>
      <c r="H3558" s="629">
        <v>7978</v>
      </c>
      <c r="I3558" s="612">
        <f t="shared" si="416"/>
        <v>8019</v>
      </c>
      <c r="J3558" s="612">
        <f t="shared" si="417"/>
        <v>8019</v>
      </c>
    </row>
    <row r="3559" spans="2:10">
      <c r="B3559" s="332"/>
      <c r="C3559" s="978" t="s">
        <v>6046</v>
      </c>
      <c r="D3559" s="536" t="s">
        <v>6047</v>
      </c>
      <c r="E3559" s="629">
        <v>41</v>
      </c>
      <c r="F3559" s="629">
        <v>41</v>
      </c>
      <c r="G3559" s="629">
        <v>8018</v>
      </c>
      <c r="H3559" s="629">
        <v>8018</v>
      </c>
      <c r="I3559" s="612">
        <f t="shared" si="416"/>
        <v>8059</v>
      </c>
      <c r="J3559" s="612">
        <f t="shared" si="417"/>
        <v>8059</v>
      </c>
    </row>
    <row r="3560" spans="2:10">
      <c r="B3560" s="332"/>
      <c r="C3560" s="978" t="s">
        <v>6048</v>
      </c>
      <c r="D3560" s="536" t="s">
        <v>6049</v>
      </c>
      <c r="E3560" s="629">
        <v>18</v>
      </c>
      <c r="F3560" s="629">
        <v>18</v>
      </c>
      <c r="G3560" s="629">
        <v>92</v>
      </c>
      <c r="H3560" s="629">
        <v>92</v>
      </c>
      <c r="I3560" s="612">
        <f t="shared" si="416"/>
        <v>110</v>
      </c>
      <c r="J3560" s="612">
        <f t="shared" si="417"/>
        <v>110</v>
      </c>
    </row>
    <row r="3561" spans="2:10">
      <c r="B3561" s="332"/>
      <c r="C3561" s="978" t="s">
        <v>6050</v>
      </c>
      <c r="D3561" s="536" t="s">
        <v>6051</v>
      </c>
      <c r="E3561" s="629">
        <v>0</v>
      </c>
      <c r="F3561" s="629">
        <v>0</v>
      </c>
      <c r="G3561" s="629">
        <v>9</v>
      </c>
      <c r="H3561" s="629">
        <v>9</v>
      </c>
      <c r="I3561" s="612">
        <f t="shared" si="416"/>
        <v>9</v>
      </c>
      <c r="J3561" s="612">
        <f t="shared" si="417"/>
        <v>9</v>
      </c>
    </row>
    <row r="3562" spans="2:10">
      <c r="B3562" s="332"/>
      <c r="C3562" s="978" t="s">
        <v>6052</v>
      </c>
      <c r="D3562" s="536" t="s">
        <v>6053</v>
      </c>
      <c r="E3562" s="629">
        <v>0</v>
      </c>
      <c r="F3562" s="629">
        <v>0</v>
      </c>
      <c r="G3562" s="629">
        <v>9</v>
      </c>
      <c r="H3562" s="629">
        <v>9</v>
      </c>
      <c r="I3562" s="612">
        <f t="shared" si="416"/>
        <v>9</v>
      </c>
      <c r="J3562" s="612">
        <f t="shared" si="417"/>
        <v>9</v>
      </c>
    </row>
    <row r="3563" spans="2:10">
      <c r="B3563" s="332"/>
      <c r="C3563" s="978" t="s">
        <v>6054</v>
      </c>
      <c r="D3563" s="536" t="s">
        <v>6055</v>
      </c>
      <c r="E3563" s="629">
        <v>0</v>
      </c>
      <c r="F3563" s="629">
        <v>0</v>
      </c>
      <c r="G3563" s="629">
        <v>13</v>
      </c>
      <c r="H3563" s="629">
        <v>13</v>
      </c>
      <c r="I3563" s="612">
        <f t="shared" si="416"/>
        <v>13</v>
      </c>
      <c r="J3563" s="612">
        <f t="shared" si="417"/>
        <v>13</v>
      </c>
    </row>
    <row r="3564" spans="2:10">
      <c r="B3564" s="332"/>
      <c r="C3564" s="978" t="s">
        <v>6056</v>
      </c>
      <c r="D3564" s="536" t="s">
        <v>6057</v>
      </c>
      <c r="E3564" s="629">
        <v>0</v>
      </c>
      <c r="F3564" s="629">
        <v>0</v>
      </c>
      <c r="G3564" s="629">
        <v>17</v>
      </c>
      <c r="H3564" s="629">
        <v>17</v>
      </c>
      <c r="I3564" s="612">
        <f t="shared" si="416"/>
        <v>17</v>
      </c>
      <c r="J3564" s="612">
        <f t="shared" si="417"/>
        <v>17</v>
      </c>
    </row>
    <row r="3565" spans="2:10">
      <c r="B3565" s="332"/>
      <c r="C3565" s="978" t="s">
        <v>6058</v>
      </c>
      <c r="D3565" s="536" t="s">
        <v>6059</v>
      </c>
      <c r="E3565" s="629">
        <v>0</v>
      </c>
      <c r="F3565" s="629">
        <v>0</v>
      </c>
      <c r="G3565" s="629">
        <v>6850</v>
      </c>
      <c r="H3565" s="629">
        <v>6850</v>
      </c>
      <c r="I3565" s="612">
        <f t="shared" si="416"/>
        <v>6850</v>
      </c>
      <c r="J3565" s="612">
        <f t="shared" si="417"/>
        <v>6850</v>
      </c>
    </row>
    <row r="3566" spans="2:10">
      <c r="B3566" s="332"/>
      <c r="C3566" s="978" t="s">
        <v>6060</v>
      </c>
      <c r="D3566" s="536" t="s">
        <v>6061</v>
      </c>
      <c r="E3566" s="629">
        <v>5</v>
      </c>
      <c r="F3566" s="629">
        <v>5</v>
      </c>
      <c r="G3566" s="629">
        <v>77</v>
      </c>
      <c r="H3566" s="629">
        <v>77</v>
      </c>
      <c r="I3566" s="612">
        <f t="shared" si="416"/>
        <v>82</v>
      </c>
      <c r="J3566" s="612">
        <f t="shared" si="417"/>
        <v>82</v>
      </c>
    </row>
    <row r="3567" spans="2:10">
      <c r="B3567" s="332"/>
      <c r="C3567" s="978" t="s">
        <v>6062</v>
      </c>
      <c r="D3567" s="536" t="s">
        <v>6063</v>
      </c>
      <c r="E3567" s="629">
        <v>9</v>
      </c>
      <c r="F3567" s="629">
        <v>9</v>
      </c>
      <c r="G3567" s="629">
        <v>229</v>
      </c>
      <c r="H3567" s="629">
        <v>229</v>
      </c>
      <c r="I3567" s="612">
        <f t="shared" si="416"/>
        <v>238</v>
      </c>
      <c r="J3567" s="612">
        <f t="shared" si="417"/>
        <v>238</v>
      </c>
    </row>
    <row r="3568" spans="2:10">
      <c r="B3568" s="332"/>
      <c r="C3568" s="978" t="s">
        <v>6064</v>
      </c>
      <c r="D3568" s="536" t="s">
        <v>6065</v>
      </c>
      <c r="E3568" s="629">
        <v>0</v>
      </c>
      <c r="F3568" s="629">
        <v>0</v>
      </c>
      <c r="G3568" s="629">
        <v>2</v>
      </c>
      <c r="H3568" s="629">
        <v>2</v>
      </c>
      <c r="I3568" s="612">
        <f t="shared" si="416"/>
        <v>2</v>
      </c>
      <c r="J3568" s="612">
        <f t="shared" si="417"/>
        <v>2</v>
      </c>
    </row>
    <row r="3569" spans="2:10">
      <c r="B3569" s="332"/>
      <c r="C3569" s="978" t="s">
        <v>6066</v>
      </c>
      <c r="D3569" s="536" t="s">
        <v>6067</v>
      </c>
      <c r="E3569" s="629">
        <v>0</v>
      </c>
      <c r="F3569" s="629">
        <v>0</v>
      </c>
      <c r="G3569" s="629">
        <v>5</v>
      </c>
      <c r="H3569" s="629">
        <v>5</v>
      </c>
      <c r="I3569" s="612">
        <f t="shared" si="416"/>
        <v>5</v>
      </c>
      <c r="J3569" s="612">
        <f t="shared" si="417"/>
        <v>5</v>
      </c>
    </row>
    <row r="3570" spans="2:10">
      <c r="B3570" s="332"/>
      <c r="C3570" s="978" t="s">
        <v>6068</v>
      </c>
      <c r="D3570" s="536" t="s">
        <v>6069</v>
      </c>
      <c r="E3570" s="629">
        <v>5</v>
      </c>
      <c r="F3570" s="629">
        <v>5</v>
      </c>
      <c r="G3570" s="629">
        <v>4</v>
      </c>
      <c r="H3570" s="629">
        <v>4</v>
      </c>
      <c r="I3570" s="612">
        <f t="shared" si="416"/>
        <v>9</v>
      </c>
      <c r="J3570" s="612">
        <f t="shared" si="417"/>
        <v>9</v>
      </c>
    </row>
    <row r="3571" spans="2:10" s="86" customFormat="1">
      <c r="B3571" s="355" t="s">
        <v>222</v>
      </c>
      <c r="C3571" s="345"/>
      <c r="D3571" s="355"/>
      <c r="E3571" s="355">
        <v>857</v>
      </c>
      <c r="F3571" s="355">
        <v>857</v>
      </c>
      <c r="G3571" s="355">
        <v>253</v>
      </c>
      <c r="H3571" s="355">
        <v>253</v>
      </c>
      <c r="I3571" s="355">
        <f t="shared" ref="I3571" si="418">SUM(E3571,G3571)</f>
        <v>1110</v>
      </c>
      <c r="J3571" s="355">
        <f t="shared" ref="J3571" si="419">SUM(F3571,H3571)</f>
        <v>1110</v>
      </c>
    </row>
    <row r="3572" spans="2:10" s="86" customFormat="1">
      <c r="B3572" s="355" t="s">
        <v>223</v>
      </c>
      <c r="C3572" s="345"/>
      <c r="D3572" s="355"/>
      <c r="E3572" s="355"/>
      <c r="F3572" s="355"/>
      <c r="G3572" s="355"/>
      <c r="H3572" s="355"/>
      <c r="I3572" s="355"/>
      <c r="J3572" s="355"/>
    </row>
    <row r="3573" spans="2:10" s="86" customFormat="1">
      <c r="B3573" s="355" t="s">
        <v>6070</v>
      </c>
      <c r="C3573" s="345"/>
      <c r="D3573" s="355"/>
      <c r="E3573" s="355">
        <v>3779</v>
      </c>
      <c r="F3573" s="355">
        <v>3779</v>
      </c>
      <c r="G3573" s="355">
        <v>1333</v>
      </c>
      <c r="H3573" s="355">
        <v>1333</v>
      </c>
      <c r="I3573" s="355">
        <f t="shared" ref="I3573" si="420">SUM(E3573,G3573)</f>
        <v>5112</v>
      </c>
      <c r="J3573" s="355">
        <f t="shared" ref="J3573" si="421">SUM(F3573,H3573)</f>
        <v>5112</v>
      </c>
    </row>
    <row r="3574" spans="2:10">
      <c r="B3574" s="332"/>
      <c r="C3574" s="981" t="s">
        <v>6071</v>
      </c>
      <c r="D3574" s="539" t="s">
        <v>6072</v>
      </c>
      <c r="E3574" s="614">
        <v>103</v>
      </c>
      <c r="F3574" s="614">
        <v>103</v>
      </c>
      <c r="G3574" s="614">
        <v>1</v>
      </c>
      <c r="H3574" s="614">
        <v>1</v>
      </c>
      <c r="I3574" s="612">
        <f t="shared" ref="I3574:I3586" si="422">SUM(E3574,G3574)</f>
        <v>104</v>
      </c>
      <c r="J3574" s="612">
        <f t="shared" ref="J3574:J3586" si="423">SUM(F3574,H3574)</f>
        <v>104</v>
      </c>
    </row>
    <row r="3575" spans="2:10">
      <c r="B3575" s="332"/>
      <c r="C3575" s="981" t="s">
        <v>6073</v>
      </c>
      <c r="D3575" s="539" t="s">
        <v>6074</v>
      </c>
      <c r="E3575" s="614">
        <v>5</v>
      </c>
      <c r="F3575" s="614">
        <v>5</v>
      </c>
      <c r="G3575" s="614">
        <v>174</v>
      </c>
      <c r="H3575" s="614">
        <v>174</v>
      </c>
      <c r="I3575" s="612">
        <f t="shared" si="422"/>
        <v>179</v>
      </c>
      <c r="J3575" s="612">
        <f t="shared" si="423"/>
        <v>179</v>
      </c>
    </row>
    <row r="3576" spans="2:10">
      <c r="B3576" s="332"/>
      <c r="C3576" s="981" t="s">
        <v>5950</v>
      </c>
      <c r="D3576" s="539" t="s">
        <v>5951</v>
      </c>
      <c r="E3576" s="614">
        <v>0</v>
      </c>
      <c r="F3576" s="614">
        <v>0</v>
      </c>
      <c r="G3576" s="614">
        <v>6</v>
      </c>
      <c r="H3576" s="614">
        <v>6</v>
      </c>
      <c r="I3576" s="612">
        <f t="shared" si="422"/>
        <v>6</v>
      </c>
      <c r="J3576" s="612">
        <f t="shared" si="423"/>
        <v>6</v>
      </c>
    </row>
    <row r="3577" spans="2:10">
      <c r="B3577" s="332"/>
      <c r="C3577" s="981" t="s">
        <v>6075</v>
      </c>
      <c r="D3577" s="539" t="s">
        <v>6076</v>
      </c>
      <c r="E3577" s="614">
        <v>0</v>
      </c>
      <c r="F3577" s="614">
        <v>0</v>
      </c>
      <c r="G3577" s="614">
        <v>19</v>
      </c>
      <c r="H3577" s="614">
        <v>19</v>
      </c>
      <c r="I3577" s="612">
        <f t="shared" si="422"/>
        <v>19</v>
      </c>
      <c r="J3577" s="612">
        <f t="shared" si="423"/>
        <v>19</v>
      </c>
    </row>
    <row r="3578" spans="2:10">
      <c r="B3578" s="332"/>
      <c r="C3578" s="981" t="s">
        <v>6077</v>
      </c>
      <c r="D3578" s="539" t="s">
        <v>6078</v>
      </c>
      <c r="E3578" s="614">
        <v>108</v>
      </c>
      <c r="F3578" s="614">
        <v>108</v>
      </c>
      <c r="G3578" s="614">
        <v>200</v>
      </c>
      <c r="H3578" s="614">
        <v>200</v>
      </c>
      <c r="I3578" s="612">
        <f t="shared" si="422"/>
        <v>308</v>
      </c>
      <c r="J3578" s="612">
        <f t="shared" si="423"/>
        <v>308</v>
      </c>
    </row>
    <row r="3579" spans="2:10">
      <c r="B3579" s="332"/>
      <c r="C3579" s="981" t="s">
        <v>6079</v>
      </c>
      <c r="D3579" s="539" t="s">
        <v>6080</v>
      </c>
      <c r="E3579" s="614">
        <v>444</v>
      </c>
      <c r="F3579" s="614">
        <v>444</v>
      </c>
      <c r="G3579" s="614">
        <v>53</v>
      </c>
      <c r="H3579" s="614">
        <v>53</v>
      </c>
      <c r="I3579" s="612">
        <f t="shared" si="422"/>
        <v>497</v>
      </c>
      <c r="J3579" s="612">
        <f t="shared" si="423"/>
        <v>497</v>
      </c>
    </row>
    <row r="3580" spans="2:10">
      <c r="B3580" s="332"/>
      <c r="C3580" s="981" t="s">
        <v>6081</v>
      </c>
      <c r="D3580" s="539" t="s">
        <v>6082</v>
      </c>
      <c r="E3580" s="614">
        <v>1534</v>
      </c>
      <c r="F3580" s="614">
        <v>1534</v>
      </c>
      <c r="G3580" s="614">
        <v>168</v>
      </c>
      <c r="H3580" s="614">
        <v>168</v>
      </c>
      <c r="I3580" s="612">
        <f t="shared" si="422"/>
        <v>1702</v>
      </c>
      <c r="J3580" s="612">
        <f t="shared" si="423"/>
        <v>1702</v>
      </c>
    </row>
    <row r="3581" spans="2:10">
      <c r="B3581" s="332"/>
      <c r="C3581" s="981" t="s">
        <v>6083</v>
      </c>
      <c r="D3581" s="539" t="s">
        <v>6084</v>
      </c>
      <c r="E3581" s="614">
        <v>34</v>
      </c>
      <c r="F3581" s="614">
        <v>34</v>
      </c>
      <c r="G3581" s="614">
        <v>8</v>
      </c>
      <c r="H3581" s="614">
        <v>8</v>
      </c>
      <c r="I3581" s="612">
        <f t="shared" si="422"/>
        <v>42</v>
      </c>
      <c r="J3581" s="612">
        <f t="shared" si="423"/>
        <v>42</v>
      </c>
    </row>
    <row r="3582" spans="2:10">
      <c r="B3582" s="332"/>
      <c r="C3582" s="981" t="s">
        <v>6085</v>
      </c>
      <c r="D3582" s="539" t="s">
        <v>6086</v>
      </c>
      <c r="E3582" s="614">
        <v>653</v>
      </c>
      <c r="F3582" s="614">
        <v>653</v>
      </c>
      <c r="G3582" s="614">
        <v>64</v>
      </c>
      <c r="H3582" s="614">
        <v>64</v>
      </c>
      <c r="I3582" s="612">
        <f t="shared" si="422"/>
        <v>717</v>
      </c>
      <c r="J3582" s="612">
        <f t="shared" si="423"/>
        <v>717</v>
      </c>
    </row>
    <row r="3583" spans="2:10">
      <c r="B3583" s="332"/>
      <c r="C3583" s="981" t="s">
        <v>6087</v>
      </c>
      <c r="D3583" s="539" t="s">
        <v>6088</v>
      </c>
      <c r="E3583" s="614">
        <v>890</v>
      </c>
      <c r="F3583" s="614">
        <v>890</v>
      </c>
      <c r="G3583" s="614">
        <v>264</v>
      </c>
      <c r="H3583" s="614">
        <v>264</v>
      </c>
      <c r="I3583" s="612">
        <f t="shared" si="422"/>
        <v>1154</v>
      </c>
      <c r="J3583" s="612">
        <f t="shared" si="423"/>
        <v>1154</v>
      </c>
    </row>
    <row r="3584" spans="2:10">
      <c r="B3584" s="332"/>
      <c r="C3584" s="540" t="s">
        <v>6089</v>
      </c>
      <c r="D3584" s="541" t="s">
        <v>6090</v>
      </c>
      <c r="E3584" s="628">
        <v>4</v>
      </c>
      <c r="F3584" s="628">
        <v>4</v>
      </c>
      <c r="G3584" s="628">
        <v>188</v>
      </c>
      <c r="H3584" s="628">
        <v>188</v>
      </c>
      <c r="I3584" s="612">
        <f t="shared" si="422"/>
        <v>192</v>
      </c>
      <c r="J3584" s="612">
        <f t="shared" si="423"/>
        <v>192</v>
      </c>
    </row>
    <row r="3585" spans="2:11">
      <c r="B3585" s="332"/>
      <c r="C3585" s="540" t="s">
        <v>6091</v>
      </c>
      <c r="D3585" s="541" t="s">
        <v>6092</v>
      </c>
      <c r="E3585" s="628">
        <v>2</v>
      </c>
      <c r="F3585" s="628">
        <v>2</v>
      </c>
      <c r="G3585" s="628">
        <v>94</v>
      </c>
      <c r="H3585" s="628">
        <v>94</v>
      </c>
      <c r="I3585" s="612">
        <f t="shared" si="422"/>
        <v>96</v>
      </c>
      <c r="J3585" s="612">
        <f t="shared" si="423"/>
        <v>96</v>
      </c>
    </row>
    <row r="3586" spans="2:11">
      <c r="B3586" s="332"/>
      <c r="C3586" s="540" t="s">
        <v>6093</v>
      </c>
      <c r="D3586" s="541" t="s">
        <v>6094</v>
      </c>
      <c r="E3586" s="628">
        <v>2</v>
      </c>
      <c r="F3586" s="628">
        <v>2</v>
      </c>
      <c r="G3586" s="628">
        <v>94</v>
      </c>
      <c r="H3586" s="628">
        <v>94</v>
      </c>
      <c r="I3586" s="612">
        <f t="shared" si="422"/>
        <v>96</v>
      </c>
      <c r="J3586" s="612">
        <f t="shared" si="423"/>
        <v>96</v>
      </c>
    </row>
    <row r="3587" spans="2:11">
      <c r="C3587" s="522"/>
      <c r="D3587" s="354"/>
      <c r="E3587" s="354"/>
      <c r="F3587" s="354"/>
      <c r="G3587" s="354"/>
      <c r="H3587" s="354"/>
      <c r="I3587" s="616"/>
      <c r="J3587" s="616"/>
    </row>
    <row r="3589" spans="2:11" s="86" customFormat="1" ht="13.8">
      <c r="B3589" s="321" t="s">
        <v>126</v>
      </c>
      <c r="C3589" s="359"/>
      <c r="D3589" s="360"/>
      <c r="E3589" s="631"/>
      <c r="F3589" s="631"/>
      <c r="G3589" s="631"/>
      <c r="H3589" s="631"/>
      <c r="I3589" s="631"/>
      <c r="J3589" s="631"/>
      <c r="K3589" s="114"/>
    </row>
    <row r="3590" spans="2:11" s="86" customFormat="1">
      <c r="B3590" s="86" t="s">
        <v>88</v>
      </c>
      <c r="C3590" s="344"/>
      <c r="E3590" s="363"/>
      <c r="F3590" s="363"/>
      <c r="G3590" s="363"/>
      <c r="H3590" s="363"/>
      <c r="I3590" s="363"/>
      <c r="J3590" s="363"/>
    </row>
    <row r="3591" spans="2:11" s="86" customFormat="1">
      <c r="B3591" s="86" t="s">
        <v>221</v>
      </c>
      <c r="C3591" s="362"/>
      <c r="D3591" s="361"/>
      <c r="E3591" s="363">
        <v>44</v>
      </c>
      <c r="F3591" s="363"/>
      <c r="G3591" s="363"/>
      <c r="H3591" s="363"/>
      <c r="I3591" s="363"/>
      <c r="J3591" s="363"/>
      <c r="K3591" s="361"/>
    </row>
    <row r="3592" spans="2:11" s="86" customFormat="1">
      <c r="B3592" s="363" t="s">
        <v>1813</v>
      </c>
      <c r="C3592" s="337"/>
      <c r="D3592" s="364"/>
      <c r="E3592" s="363">
        <v>338</v>
      </c>
      <c r="F3592" s="632"/>
      <c r="G3592" s="632"/>
      <c r="H3592" s="632"/>
      <c r="I3592" s="632"/>
      <c r="J3592" s="632"/>
    </row>
    <row r="3593" spans="2:11" s="86" customFormat="1">
      <c r="B3593" s="363" t="s">
        <v>1814</v>
      </c>
      <c r="C3593" s="337"/>
      <c r="D3593" s="364"/>
      <c r="E3593" s="363">
        <v>179</v>
      </c>
      <c r="F3593" s="632"/>
      <c r="G3593" s="632"/>
      <c r="H3593" s="632"/>
      <c r="I3593" s="632"/>
      <c r="J3593" s="632"/>
    </row>
    <row r="3594" spans="2:11" s="86" customFormat="1">
      <c r="B3594" s="86" t="s">
        <v>156</v>
      </c>
      <c r="C3594" s="344"/>
      <c r="D3594" s="320"/>
      <c r="G3594" s="86">
        <f>G3595+G3596+G3598+G3601</f>
        <v>58894</v>
      </c>
      <c r="H3594" s="341">
        <f t="shared" ref="H3594:J3594" si="424">H3595+H3596+H3598+H3601</f>
        <v>58894</v>
      </c>
      <c r="I3594" s="341">
        <f t="shared" si="424"/>
        <v>58894</v>
      </c>
      <c r="J3594" s="341">
        <f t="shared" si="424"/>
        <v>58894</v>
      </c>
    </row>
    <row r="3595" spans="2:11">
      <c r="B3595" s="332"/>
      <c r="C3595" s="338" t="s">
        <v>157</v>
      </c>
      <c r="D3595" s="118" t="s">
        <v>1860</v>
      </c>
      <c r="E3595" s="275"/>
      <c r="F3595" s="275"/>
      <c r="G3595" s="275">
        <v>29460</v>
      </c>
      <c r="H3595" s="275">
        <v>29460</v>
      </c>
      <c r="I3595" s="612">
        <f t="shared" ref="I3595:I3596" si="425">SUM(E3595,G3595)</f>
        <v>29460</v>
      </c>
      <c r="J3595" s="612">
        <f t="shared" ref="J3595:J3596" si="426">SUM(F3595,H3595)</f>
        <v>29460</v>
      </c>
    </row>
    <row r="3596" spans="2:11">
      <c r="B3596" s="332"/>
      <c r="C3596" s="338" t="s">
        <v>160</v>
      </c>
      <c r="D3596" s="118" t="s">
        <v>1861</v>
      </c>
      <c r="E3596" s="275"/>
      <c r="F3596" s="275"/>
      <c r="G3596" s="275">
        <v>11611</v>
      </c>
      <c r="H3596" s="275">
        <v>11611</v>
      </c>
      <c r="I3596" s="612">
        <f t="shared" si="425"/>
        <v>11611</v>
      </c>
      <c r="J3596" s="612">
        <f t="shared" si="426"/>
        <v>11611</v>
      </c>
    </row>
    <row r="3597" spans="2:11" s="86" customFormat="1">
      <c r="B3597" s="358" t="s">
        <v>162</v>
      </c>
      <c r="C3597" s="344"/>
      <c r="D3597" s="365"/>
    </row>
    <row r="3598" spans="2:11">
      <c r="B3598" s="332"/>
      <c r="C3598" s="338" t="s">
        <v>163</v>
      </c>
      <c r="D3598" s="118" t="s">
        <v>1862</v>
      </c>
      <c r="E3598" s="275"/>
      <c r="F3598" s="275"/>
      <c r="G3598" s="275">
        <v>17803</v>
      </c>
      <c r="H3598" s="275">
        <v>17803</v>
      </c>
      <c r="I3598" s="612">
        <f t="shared" ref="I3598:I3599" si="427">SUM(E3598,G3598)</f>
        <v>17803</v>
      </c>
      <c r="J3598" s="612">
        <f t="shared" ref="J3598:J3599" si="428">SUM(F3598,H3598)</f>
        <v>17803</v>
      </c>
    </row>
    <row r="3599" spans="2:11">
      <c r="B3599" s="332"/>
      <c r="C3599" s="338" t="s">
        <v>164</v>
      </c>
      <c r="D3599" s="118" t="s">
        <v>1863</v>
      </c>
      <c r="E3599" s="275"/>
      <c r="F3599" s="275"/>
      <c r="G3599" s="275">
        <v>0</v>
      </c>
      <c r="H3599" s="275">
        <v>0</v>
      </c>
      <c r="I3599" s="612">
        <f t="shared" si="427"/>
        <v>0</v>
      </c>
      <c r="J3599" s="612">
        <f t="shared" si="428"/>
        <v>0</v>
      </c>
    </row>
    <row r="3600" spans="2:11" s="86" customFormat="1">
      <c r="B3600" s="366" t="s">
        <v>270</v>
      </c>
      <c r="C3600" s="344"/>
      <c r="D3600" s="366"/>
      <c r="E3600" s="633"/>
      <c r="F3600" s="633"/>
      <c r="G3600" s="633"/>
      <c r="H3600" s="633"/>
      <c r="I3600" s="633"/>
      <c r="J3600" s="633"/>
    </row>
    <row r="3601" spans="2:10">
      <c r="B3601" s="332"/>
      <c r="C3601" s="339" t="s">
        <v>165</v>
      </c>
      <c r="D3601" s="186" t="s">
        <v>1859</v>
      </c>
      <c r="E3601" s="634"/>
      <c r="F3601" s="634"/>
      <c r="G3601" s="634">
        <v>20</v>
      </c>
      <c r="H3601" s="634">
        <v>20</v>
      </c>
      <c r="I3601" s="612">
        <f t="shared" ref="I3601" si="429">SUM(E3601,G3601)</f>
        <v>20</v>
      </c>
      <c r="J3601" s="612">
        <f t="shared" ref="J3601" si="430">SUM(F3601,H3601)</f>
        <v>20</v>
      </c>
    </row>
  </sheetData>
  <autoFilter ref="A1:P3601"/>
  <mergeCells count="22">
    <mergeCell ref="B134:C134"/>
    <mergeCell ref="B73:C73"/>
    <mergeCell ref="B79:C79"/>
    <mergeCell ref="B87:C87"/>
    <mergeCell ref="B91:C91"/>
    <mergeCell ref="B128:C128"/>
    <mergeCell ref="B121:C121"/>
    <mergeCell ref="B178:C178"/>
    <mergeCell ref="B142:C142"/>
    <mergeCell ref="B151:C151"/>
    <mergeCell ref="B159:C159"/>
    <mergeCell ref="B165:C165"/>
    <mergeCell ref="B171:C171"/>
    <mergeCell ref="B65:C65"/>
    <mergeCell ref="B97:C97"/>
    <mergeCell ref="B104:C104"/>
    <mergeCell ref="B113:C113"/>
    <mergeCell ref="B16:C16"/>
    <mergeCell ref="B32:C32"/>
    <mergeCell ref="B41:C41"/>
    <mergeCell ref="B49:C49"/>
    <mergeCell ref="B57:C57"/>
  </mergeCells>
  <pageMargins left="0.75" right="0.75" top="1" bottom="1" header="0.5" footer="0.5"/>
  <pageSetup paperSize="9" orientation="portrait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96"/>
  <sheetViews>
    <sheetView topLeftCell="A2116" zoomScale="75" zoomScaleNormal="75" workbookViewId="0">
      <selection activeCell="B2264" sqref="B2264"/>
    </sheetView>
  </sheetViews>
  <sheetFormatPr defaultRowHeight="13.2"/>
  <cols>
    <col min="1" max="1" width="14" customWidth="1"/>
    <col min="2" max="2" width="100.6640625" customWidth="1"/>
    <col min="3" max="3" width="16.88671875" customWidth="1"/>
    <col min="4" max="4" width="16.6640625" customWidth="1"/>
  </cols>
  <sheetData>
    <row r="1" spans="1:11">
      <c r="A1" s="273"/>
      <c r="B1" s="274" t="s">
        <v>169</v>
      </c>
      <c r="C1" s="340" t="str">
        <f>Kadar.ode.!C1</f>
        <v>Унети назив здравствене установе</v>
      </c>
      <c r="D1" s="269"/>
      <c r="E1" s="269"/>
      <c r="F1" s="269"/>
      <c r="G1" s="271"/>
      <c r="H1" s="265"/>
      <c r="I1" s="265"/>
      <c r="J1" s="265"/>
      <c r="K1" s="265"/>
    </row>
    <row r="2" spans="1:11">
      <c r="A2" s="273"/>
      <c r="B2" s="274" t="s">
        <v>170</v>
      </c>
      <c r="C2" s="340" t="str">
        <f>Kadar.ode.!C2</f>
        <v>Унети матични број здравствене установе</v>
      </c>
      <c r="D2" s="269"/>
      <c r="E2" s="269"/>
      <c r="F2" s="269"/>
      <c r="G2" s="271"/>
      <c r="H2" s="265"/>
      <c r="I2" s="265"/>
      <c r="J2" s="265"/>
      <c r="K2" s="265"/>
    </row>
    <row r="3" spans="1:11">
      <c r="A3" s="273"/>
      <c r="B3" s="274"/>
      <c r="C3" s="340"/>
      <c r="D3" s="269"/>
      <c r="E3" s="269"/>
      <c r="F3" s="269"/>
      <c r="G3" s="374"/>
      <c r="H3" s="265"/>
      <c r="I3" s="265"/>
      <c r="J3" s="265"/>
      <c r="K3" s="265"/>
    </row>
    <row r="4" spans="1:11" ht="13.8">
      <c r="A4" s="273"/>
      <c r="B4" s="274" t="s">
        <v>1855</v>
      </c>
      <c r="C4" s="268" t="s">
        <v>1854</v>
      </c>
      <c r="D4" s="270"/>
      <c r="E4" s="270"/>
      <c r="F4" s="272"/>
      <c r="G4" s="6"/>
      <c r="H4" s="6"/>
      <c r="I4" s="6"/>
      <c r="J4" s="6"/>
      <c r="K4" s="6"/>
    </row>
    <row r="6" spans="1:11">
      <c r="C6" s="543" t="s">
        <v>6108</v>
      </c>
    </row>
    <row r="7" spans="1:11" ht="26.4">
      <c r="A7" s="376" t="s">
        <v>53</v>
      </c>
      <c r="B7" s="376" t="s">
        <v>213</v>
      </c>
      <c r="C7" s="375" t="s">
        <v>1857</v>
      </c>
      <c r="D7" s="375" t="s">
        <v>1858</v>
      </c>
    </row>
    <row r="8" spans="1:11">
      <c r="A8">
        <v>130207</v>
      </c>
      <c r="B8" t="s">
        <v>4364</v>
      </c>
      <c r="C8" s="372">
        <v>11</v>
      </c>
      <c r="D8" s="372">
        <v>11</v>
      </c>
    </row>
    <row r="9" spans="1:11">
      <c r="A9">
        <v>130220</v>
      </c>
      <c r="B9" t="s">
        <v>3725</v>
      </c>
      <c r="C9" s="372">
        <v>51</v>
      </c>
      <c r="D9" s="372">
        <v>51</v>
      </c>
    </row>
    <row r="10" spans="1:11">
      <c r="A10">
        <v>260105</v>
      </c>
      <c r="B10" t="s">
        <v>3648</v>
      </c>
      <c r="C10" s="372">
        <v>3</v>
      </c>
      <c r="D10" s="372">
        <v>3</v>
      </c>
    </row>
    <row r="11" spans="1:11">
      <c r="A11">
        <v>310002</v>
      </c>
      <c r="B11" t="s">
        <v>4542</v>
      </c>
      <c r="C11" s="372">
        <v>5066</v>
      </c>
      <c r="D11" s="372">
        <v>5066</v>
      </c>
    </row>
    <row r="12" spans="1:11">
      <c r="A12">
        <v>310003</v>
      </c>
      <c r="B12" t="s">
        <v>4543</v>
      </c>
      <c r="C12" s="372">
        <v>5063</v>
      </c>
      <c r="D12" s="372">
        <v>5063</v>
      </c>
    </row>
    <row r="13" spans="1:11">
      <c r="A13">
        <v>310015</v>
      </c>
      <c r="B13" t="s">
        <v>4544</v>
      </c>
      <c r="C13" s="372">
        <v>5065</v>
      </c>
      <c r="D13" s="372">
        <v>5065</v>
      </c>
    </row>
    <row r="14" spans="1:11">
      <c r="A14">
        <v>310016</v>
      </c>
      <c r="B14" t="s">
        <v>4545</v>
      </c>
      <c r="C14" s="372">
        <v>5060</v>
      </c>
      <c r="D14" s="372">
        <v>5060</v>
      </c>
    </row>
    <row r="15" spans="1:11">
      <c r="A15">
        <v>310052</v>
      </c>
      <c r="B15" t="s">
        <v>3649</v>
      </c>
      <c r="C15" s="372">
        <v>42</v>
      </c>
      <c r="D15" s="372">
        <v>42</v>
      </c>
    </row>
    <row r="16" spans="1:11">
      <c r="A16">
        <v>600021</v>
      </c>
      <c r="B16" t="s">
        <v>4720</v>
      </c>
      <c r="C16" s="372">
        <v>412</v>
      </c>
      <c r="D16" s="372">
        <v>412</v>
      </c>
    </row>
    <row r="17" spans="1:4">
      <c r="A17">
        <v>600313</v>
      </c>
      <c r="B17" t="s">
        <v>4721</v>
      </c>
      <c r="C17" s="372">
        <v>474</v>
      </c>
      <c r="D17" s="372">
        <v>474</v>
      </c>
    </row>
    <row r="18" spans="1:4">
      <c r="A18">
        <v>600349</v>
      </c>
      <c r="B18" t="s">
        <v>3081</v>
      </c>
      <c r="C18" s="372">
        <v>1128</v>
      </c>
      <c r="D18" s="372">
        <v>1128</v>
      </c>
    </row>
    <row r="19" spans="1:4">
      <c r="A19">
        <v>4000001</v>
      </c>
      <c r="B19" t="s">
        <v>6477</v>
      </c>
      <c r="C19" s="372">
        <v>161</v>
      </c>
      <c r="D19" s="372">
        <v>76</v>
      </c>
    </row>
    <row r="20" spans="1:4">
      <c r="A20">
        <v>4000010</v>
      </c>
      <c r="B20" t="s">
        <v>6478</v>
      </c>
      <c r="C20" s="372">
        <v>161</v>
      </c>
      <c r="D20" s="372">
        <v>76</v>
      </c>
    </row>
    <row r="21" spans="1:4">
      <c r="A21">
        <v>4000020</v>
      </c>
      <c r="B21" t="s">
        <v>6526</v>
      </c>
      <c r="C21" s="372">
        <v>233</v>
      </c>
      <c r="D21" s="372">
        <v>300</v>
      </c>
    </row>
    <row r="22" spans="1:4">
      <c r="A22">
        <v>4000030</v>
      </c>
      <c r="B22" t="s">
        <v>6527</v>
      </c>
      <c r="C22" s="372">
        <v>233</v>
      </c>
      <c r="D22" s="372">
        <v>300</v>
      </c>
    </row>
    <row r="23" spans="1:4">
      <c r="A23">
        <v>4000080</v>
      </c>
      <c r="B23" t="s">
        <v>6528</v>
      </c>
      <c r="C23" s="372">
        <v>13</v>
      </c>
      <c r="D23" s="372">
        <v>8</v>
      </c>
    </row>
    <row r="24" spans="1:4">
      <c r="A24">
        <v>4000090</v>
      </c>
      <c r="B24" t="s">
        <v>6529</v>
      </c>
      <c r="C24" s="372">
        <v>13</v>
      </c>
      <c r="D24" s="372">
        <v>8</v>
      </c>
    </row>
    <row r="25" spans="1:4">
      <c r="A25">
        <v>4000100</v>
      </c>
      <c r="B25" t="s">
        <v>6479</v>
      </c>
      <c r="C25" s="372">
        <v>0</v>
      </c>
      <c r="D25" s="372">
        <v>4</v>
      </c>
    </row>
    <row r="26" spans="1:4">
      <c r="A26">
        <v>4000110</v>
      </c>
      <c r="B26" t="s">
        <v>6480</v>
      </c>
      <c r="C26" s="372">
        <v>0</v>
      </c>
      <c r="D26" s="372">
        <v>4</v>
      </c>
    </row>
    <row r="27" spans="1:4">
      <c r="A27">
        <v>4000120</v>
      </c>
      <c r="B27" t="s">
        <v>6530</v>
      </c>
      <c r="C27" s="372">
        <v>1</v>
      </c>
      <c r="D27" s="372">
        <v>4</v>
      </c>
    </row>
    <row r="28" spans="1:4">
      <c r="A28">
        <v>4000130</v>
      </c>
      <c r="B28" t="s">
        <v>6531</v>
      </c>
      <c r="C28" s="372">
        <v>1</v>
      </c>
      <c r="D28" s="372">
        <v>4</v>
      </c>
    </row>
    <row r="29" spans="1:4">
      <c r="A29">
        <v>4000140</v>
      </c>
      <c r="B29" t="s">
        <v>6481</v>
      </c>
      <c r="C29" s="372">
        <v>2</v>
      </c>
      <c r="D29" s="372">
        <v>8</v>
      </c>
    </row>
    <row r="30" spans="1:4">
      <c r="A30">
        <v>4000150</v>
      </c>
      <c r="B30" t="s">
        <v>6482</v>
      </c>
      <c r="C30" s="372">
        <v>2</v>
      </c>
      <c r="D30" s="372">
        <v>8</v>
      </c>
    </row>
    <row r="31" spans="1:4">
      <c r="A31">
        <v>4000160</v>
      </c>
      <c r="B31" t="s">
        <v>6532</v>
      </c>
      <c r="C31" s="372">
        <v>0</v>
      </c>
      <c r="D31" s="372">
        <v>8</v>
      </c>
    </row>
    <row r="32" spans="1:4">
      <c r="A32">
        <v>4000170</v>
      </c>
      <c r="B32" t="s">
        <v>6533</v>
      </c>
      <c r="C32" s="372">
        <v>0</v>
      </c>
      <c r="D32" s="372">
        <v>8</v>
      </c>
    </row>
    <row r="33" spans="1:4">
      <c r="A33">
        <v>4000360</v>
      </c>
      <c r="B33" t="s">
        <v>6483</v>
      </c>
      <c r="C33" s="372">
        <v>0</v>
      </c>
      <c r="D33" s="372">
        <v>4</v>
      </c>
    </row>
    <row r="34" spans="1:4">
      <c r="A34">
        <v>4000370</v>
      </c>
      <c r="B34" t="s">
        <v>6484</v>
      </c>
      <c r="C34" s="372">
        <v>0</v>
      </c>
      <c r="D34" s="372">
        <v>4</v>
      </c>
    </row>
    <row r="35" spans="1:4">
      <c r="A35">
        <v>4000380</v>
      </c>
      <c r="B35" t="s">
        <v>6534</v>
      </c>
      <c r="C35" s="372">
        <v>0</v>
      </c>
      <c r="D35" s="372">
        <v>8</v>
      </c>
    </row>
    <row r="36" spans="1:4">
      <c r="A36">
        <v>4000390</v>
      </c>
      <c r="B36" t="s">
        <v>6535</v>
      </c>
      <c r="C36" s="372">
        <v>0</v>
      </c>
      <c r="D36" s="372">
        <v>8</v>
      </c>
    </row>
    <row r="37" spans="1:4">
      <c r="A37">
        <v>4000400</v>
      </c>
      <c r="B37" t="s">
        <v>6485</v>
      </c>
      <c r="C37" s="372">
        <v>1</v>
      </c>
      <c r="D37" s="372">
        <v>8</v>
      </c>
    </row>
    <row r="38" spans="1:4">
      <c r="A38">
        <v>4000410</v>
      </c>
      <c r="B38" t="s">
        <v>6486</v>
      </c>
      <c r="C38" s="372">
        <v>1</v>
      </c>
      <c r="D38" s="372">
        <v>8</v>
      </c>
    </row>
    <row r="39" spans="1:4">
      <c r="A39">
        <v>4000420</v>
      </c>
      <c r="B39" t="s">
        <v>6536</v>
      </c>
      <c r="C39" s="372">
        <v>3</v>
      </c>
      <c r="D39" s="372">
        <v>16</v>
      </c>
    </row>
    <row r="40" spans="1:4">
      <c r="A40">
        <v>4000430</v>
      </c>
      <c r="B40" t="s">
        <v>6537</v>
      </c>
      <c r="C40" s="372">
        <v>3</v>
      </c>
      <c r="D40" s="372">
        <v>16</v>
      </c>
    </row>
    <row r="41" spans="1:4">
      <c r="A41">
        <v>4000440</v>
      </c>
      <c r="B41" t="s">
        <v>6487</v>
      </c>
      <c r="C41" s="372">
        <v>261</v>
      </c>
      <c r="D41" s="372">
        <v>338</v>
      </c>
    </row>
    <row r="42" spans="1:4">
      <c r="A42">
        <v>4000450</v>
      </c>
      <c r="B42" t="s">
        <v>6488</v>
      </c>
      <c r="C42" s="372">
        <v>261</v>
      </c>
      <c r="D42" s="372">
        <v>338</v>
      </c>
    </row>
    <row r="43" spans="1:4">
      <c r="A43">
        <v>4000460</v>
      </c>
      <c r="B43" t="s">
        <v>6538</v>
      </c>
      <c r="C43" s="372">
        <v>57</v>
      </c>
      <c r="D43" s="372">
        <v>38</v>
      </c>
    </row>
    <row r="44" spans="1:4">
      <c r="A44">
        <v>4000470</v>
      </c>
      <c r="B44" t="s">
        <v>6539</v>
      </c>
      <c r="C44" s="372">
        <v>57</v>
      </c>
      <c r="D44" s="372">
        <v>38</v>
      </c>
    </row>
    <row r="45" spans="1:4">
      <c r="A45">
        <v>4000480</v>
      </c>
      <c r="B45" t="s">
        <v>6489</v>
      </c>
      <c r="C45" s="372">
        <v>44</v>
      </c>
      <c r="D45" s="372">
        <v>12</v>
      </c>
    </row>
    <row r="46" spans="1:4">
      <c r="A46">
        <v>4000490</v>
      </c>
      <c r="B46" t="s">
        <v>6490</v>
      </c>
      <c r="C46" s="372">
        <v>44</v>
      </c>
      <c r="D46" s="372">
        <v>12</v>
      </c>
    </row>
    <row r="47" spans="1:4">
      <c r="A47">
        <v>4000500</v>
      </c>
      <c r="B47" t="s">
        <v>6540</v>
      </c>
      <c r="C47" s="372">
        <v>15</v>
      </c>
      <c r="D47" s="372">
        <v>4</v>
      </c>
    </row>
    <row r="48" spans="1:4">
      <c r="A48">
        <v>4000510</v>
      </c>
      <c r="B48" t="s">
        <v>6541</v>
      </c>
      <c r="C48" s="372">
        <v>15</v>
      </c>
      <c r="D48" s="372">
        <v>4</v>
      </c>
    </row>
    <row r="49" spans="1:4">
      <c r="A49">
        <v>4000520</v>
      </c>
      <c r="B49" t="s">
        <v>6491</v>
      </c>
      <c r="C49" s="372">
        <v>523</v>
      </c>
      <c r="D49" s="372">
        <v>713</v>
      </c>
    </row>
    <row r="50" spans="1:4">
      <c r="A50">
        <v>4000530</v>
      </c>
      <c r="B50" t="s">
        <v>6492</v>
      </c>
      <c r="C50" s="372">
        <v>523</v>
      </c>
      <c r="D50" s="372">
        <v>713</v>
      </c>
    </row>
    <row r="51" spans="1:4">
      <c r="A51">
        <v>4000540</v>
      </c>
      <c r="B51" t="s">
        <v>6542</v>
      </c>
      <c r="C51" s="372">
        <v>11</v>
      </c>
      <c r="D51" s="372">
        <v>68</v>
      </c>
    </row>
    <row r="52" spans="1:4">
      <c r="A52">
        <v>4000550</v>
      </c>
      <c r="B52" t="s">
        <v>6543</v>
      </c>
      <c r="C52" s="372">
        <v>11</v>
      </c>
      <c r="D52" s="372">
        <v>68</v>
      </c>
    </row>
    <row r="53" spans="1:4">
      <c r="A53">
        <v>4000660</v>
      </c>
      <c r="B53" t="s">
        <v>6493</v>
      </c>
      <c r="C53" s="372">
        <v>0</v>
      </c>
      <c r="D53" s="372">
        <v>139</v>
      </c>
    </row>
    <row r="54" spans="1:4">
      <c r="A54">
        <v>4000670</v>
      </c>
      <c r="B54" t="s">
        <v>6494</v>
      </c>
      <c r="C54" s="372">
        <v>0</v>
      </c>
      <c r="D54" s="372">
        <v>139</v>
      </c>
    </row>
    <row r="55" spans="1:4">
      <c r="A55">
        <v>4000680</v>
      </c>
      <c r="B55" t="s">
        <v>6544</v>
      </c>
      <c r="C55" s="372">
        <v>0</v>
      </c>
      <c r="D55" s="372">
        <v>12</v>
      </c>
    </row>
    <row r="56" spans="1:4">
      <c r="A56">
        <v>4000690</v>
      </c>
      <c r="B56" t="s">
        <v>6545</v>
      </c>
      <c r="C56" s="372">
        <v>0</v>
      </c>
      <c r="D56" s="372">
        <v>12</v>
      </c>
    </row>
    <row r="57" spans="1:4">
      <c r="A57">
        <v>4000700</v>
      </c>
      <c r="B57" t="s">
        <v>6546</v>
      </c>
      <c r="C57" s="372">
        <v>0</v>
      </c>
      <c r="D57" s="372">
        <v>4</v>
      </c>
    </row>
    <row r="58" spans="1:4">
      <c r="A58">
        <v>4000710</v>
      </c>
      <c r="B58" t="s">
        <v>6547</v>
      </c>
      <c r="C58" s="372">
        <v>0</v>
      </c>
      <c r="D58" s="372">
        <v>4</v>
      </c>
    </row>
    <row r="59" spans="1:4">
      <c r="A59">
        <v>4000720</v>
      </c>
      <c r="B59" t="s">
        <v>6495</v>
      </c>
      <c r="C59" s="372">
        <v>0</v>
      </c>
      <c r="D59" s="372">
        <v>8</v>
      </c>
    </row>
    <row r="60" spans="1:4">
      <c r="A60">
        <v>4000730</v>
      </c>
      <c r="B60" t="s">
        <v>6496</v>
      </c>
      <c r="C60" s="372">
        <v>0</v>
      </c>
      <c r="D60" s="372">
        <v>8</v>
      </c>
    </row>
    <row r="61" spans="1:4">
      <c r="A61">
        <v>4000740</v>
      </c>
      <c r="B61" t="s">
        <v>6548</v>
      </c>
      <c r="C61" s="372">
        <v>0</v>
      </c>
      <c r="D61" s="372">
        <v>4</v>
      </c>
    </row>
    <row r="62" spans="1:4">
      <c r="A62">
        <v>4000750</v>
      </c>
      <c r="B62" t="s">
        <v>6549</v>
      </c>
      <c r="C62" s="372">
        <v>0</v>
      </c>
      <c r="D62" s="372">
        <v>4</v>
      </c>
    </row>
    <row r="63" spans="1:4">
      <c r="A63">
        <v>4000760</v>
      </c>
      <c r="B63" t="s">
        <v>6550</v>
      </c>
      <c r="C63" s="372">
        <v>0</v>
      </c>
      <c r="D63" s="372">
        <v>36</v>
      </c>
    </row>
    <row r="64" spans="1:4">
      <c r="A64">
        <v>4000770</v>
      </c>
      <c r="B64" t="s">
        <v>6551</v>
      </c>
      <c r="C64" s="372">
        <v>0</v>
      </c>
      <c r="D64" s="372">
        <v>36</v>
      </c>
    </row>
    <row r="65" spans="1:4">
      <c r="A65">
        <v>4000780</v>
      </c>
      <c r="B65" t="s">
        <v>6552</v>
      </c>
      <c r="C65" s="372">
        <v>42</v>
      </c>
      <c r="D65" s="372">
        <v>199</v>
      </c>
    </row>
    <row r="66" spans="1:4">
      <c r="A66">
        <v>4000790</v>
      </c>
      <c r="B66" t="s">
        <v>6553</v>
      </c>
      <c r="C66" s="372">
        <v>42</v>
      </c>
      <c r="D66" s="372">
        <v>199</v>
      </c>
    </row>
    <row r="67" spans="1:4">
      <c r="A67">
        <v>4000800</v>
      </c>
      <c r="B67" t="s">
        <v>6497</v>
      </c>
      <c r="C67" s="372">
        <v>6</v>
      </c>
      <c r="D67" s="372">
        <v>47</v>
      </c>
    </row>
    <row r="68" spans="1:4">
      <c r="A68">
        <v>4000810</v>
      </c>
      <c r="B68" t="s">
        <v>6498</v>
      </c>
      <c r="C68" s="372">
        <v>6</v>
      </c>
      <c r="D68" s="372">
        <v>47</v>
      </c>
    </row>
    <row r="69" spans="1:4">
      <c r="A69">
        <v>4000820</v>
      </c>
      <c r="B69" t="s">
        <v>6554</v>
      </c>
      <c r="C69" s="372">
        <v>289</v>
      </c>
      <c r="D69" s="372">
        <v>188</v>
      </c>
    </row>
    <row r="70" spans="1:4">
      <c r="A70">
        <v>4000830</v>
      </c>
      <c r="B70" t="s">
        <v>6555</v>
      </c>
      <c r="C70" s="372">
        <v>289</v>
      </c>
      <c r="D70" s="372">
        <v>188</v>
      </c>
    </row>
    <row r="71" spans="1:4">
      <c r="A71">
        <v>4000840</v>
      </c>
      <c r="B71" t="s">
        <v>6499</v>
      </c>
      <c r="C71" s="372">
        <v>195</v>
      </c>
      <c r="D71" s="372">
        <v>113</v>
      </c>
    </row>
    <row r="72" spans="1:4">
      <c r="A72">
        <v>4000850</v>
      </c>
      <c r="B72" t="s">
        <v>6500</v>
      </c>
      <c r="C72" s="372">
        <v>195</v>
      </c>
      <c r="D72" s="372">
        <v>113</v>
      </c>
    </row>
    <row r="73" spans="1:4">
      <c r="A73">
        <v>4000860</v>
      </c>
      <c r="B73" t="s">
        <v>6556</v>
      </c>
      <c r="C73" s="372">
        <v>61</v>
      </c>
      <c r="D73" s="372">
        <v>226</v>
      </c>
    </row>
    <row r="74" spans="1:4">
      <c r="A74">
        <v>4000870</v>
      </c>
      <c r="B74" t="s">
        <v>6557</v>
      </c>
      <c r="C74" s="372">
        <v>61</v>
      </c>
      <c r="D74" s="372">
        <v>226</v>
      </c>
    </row>
    <row r="75" spans="1:4">
      <c r="A75">
        <v>4000880</v>
      </c>
      <c r="B75" t="s">
        <v>6558</v>
      </c>
      <c r="C75" s="372">
        <v>0</v>
      </c>
      <c r="D75" s="372">
        <v>10</v>
      </c>
    </row>
    <row r="76" spans="1:4">
      <c r="A76">
        <v>4000890</v>
      </c>
      <c r="B76" t="s">
        <v>6559</v>
      </c>
      <c r="C76" s="372">
        <v>0</v>
      </c>
      <c r="D76" s="372">
        <v>10</v>
      </c>
    </row>
    <row r="77" spans="1:4">
      <c r="A77">
        <v>4000900</v>
      </c>
      <c r="B77" t="s">
        <v>6501</v>
      </c>
      <c r="C77" s="372">
        <v>8</v>
      </c>
      <c r="D77" s="372">
        <v>16</v>
      </c>
    </row>
    <row r="78" spans="1:4">
      <c r="A78">
        <v>4000910</v>
      </c>
      <c r="B78" t="s">
        <v>6502</v>
      </c>
      <c r="C78" s="372">
        <v>9</v>
      </c>
      <c r="D78" s="372">
        <v>16</v>
      </c>
    </row>
    <row r="79" spans="1:4">
      <c r="A79">
        <v>4000920</v>
      </c>
      <c r="B79" t="s">
        <v>6560</v>
      </c>
      <c r="C79" s="372">
        <v>208</v>
      </c>
      <c r="D79" s="372">
        <v>98</v>
      </c>
    </row>
    <row r="80" spans="1:4">
      <c r="A80">
        <v>4000930</v>
      </c>
      <c r="B80" t="s">
        <v>6561</v>
      </c>
      <c r="C80" s="372">
        <v>208</v>
      </c>
      <c r="D80" s="372">
        <v>98</v>
      </c>
    </row>
    <row r="81" spans="1:4">
      <c r="A81">
        <v>4000940</v>
      </c>
      <c r="B81" t="s">
        <v>6562</v>
      </c>
      <c r="C81" s="372">
        <v>0</v>
      </c>
      <c r="D81" s="372">
        <v>10</v>
      </c>
    </row>
    <row r="82" spans="1:4">
      <c r="A82">
        <v>4000950</v>
      </c>
      <c r="B82" t="s">
        <v>6563</v>
      </c>
      <c r="C82" s="372">
        <v>0</v>
      </c>
      <c r="D82" s="372">
        <v>10</v>
      </c>
    </row>
    <row r="83" spans="1:4">
      <c r="A83">
        <v>4000960</v>
      </c>
      <c r="B83" t="s">
        <v>6564</v>
      </c>
      <c r="C83" s="372">
        <v>17</v>
      </c>
      <c r="D83" s="372">
        <v>113</v>
      </c>
    </row>
    <row r="84" spans="1:4">
      <c r="A84">
        <v>4000970</v>
      </c>
      <c r="B84" t="s">
        <v>6565</v>
      </c>
      <c r="C84" s="372">
        <v>17</v>
      </c>
      <c r="D84" s="372">
        <v>113</v>
      </c>
    </row>
    <row r="85" spans="1:4">
      <c r="A85">
        <v>4001000</v>
      </c>
      <c r="B85" t="s">
        <v>6503</v>
      </c>
      <c r="C85" s="372">
        <v>1</v>
      </c>
      <c r="D85" s="372">
        <v>0</v>
      </c>
    </row>
    <row r="86" spans="1:4">
      <c r="A86">
        <v>4001010</v>
      </c>
      <c r="B86" t="s">
        <v>6504</v>
      </c>
      <c r="C86" s="372">
        <v>1</v>
      </c>
      <c r="D86" s="372">
        <v>0</v>
      </c>
    </row>
    <row r="87" spans="1:4">
      <c r="A87">
        <v>4001080</v>
      </c>
      <c r="B87" t="s">
        <v>6505</v>
      </c>
      <c r="C87" s="372">
        <v>3</v>
      </c>
      <c r="D87" s="372">
        <v>0</v>
      </c>
    </row>
    <row r="88" spans="1:4">
      <c r="A88">
        <v>4001090</v>
      </c>
      <c r="B88" t="s">
        <v>6506</v>
      </c>
      <c r="C88" s="372">
        <v>3</v>
      </c>
      <c r="D88" s="372">
        <v>0</v>
      </c>
    </row>
    <row r="89" spans="1:4">
      <c r="A89">
        <v>4001120</v>
      </c>
      <c r="B89" t="s">
        <v>6507</v>
      </c>
      <c r="C89" s="372">
        <v>2</v>
      </c>
      <c r="D89" s="372">
        <v>0</v>
      </c>
    </row>
    <row r="90" spans="1:4">
      <c r="A90">
        <v>4001130</v>
      </c>
      <c r="B90" t="s">
        <v>6508</v>
      </c>
      <c r="C90" s="372">
        <v>2</v>
      </c>
      <c r="D90" s="372">
        <v>0</v>
      </c>
    </row>
    <row r="91" spans="1:4">
      <c r="A91">
        <v>4001140</v>
      </c>
      <c r="B91" t="s">
        <v>6566</v>
      </c>
      <c r="C91" s="372">
        <v>1</v>
      </c>
      <c r="D91" s="372">
        <v>0</v>
      </c>
    </row>
    <row r="92" spans="1:4">
      <c r="A92">
        <v>4001150</v>
      </c>
      <c r="B92" t="s">
        <v>6567</v>
      </c>
      <c r="C92" s="372">
        <v>1</v>
      </c>
      <c r="D92" s="372">
        <v>0</v>
      </c>
    </row>
    <row r="93" spans="1:4">
      <c r="A93">
        <v>4001160</v>
      </c>
      <c r="B93" t="s">
        <v>6509</v>
      </c>
      <c r="C93" s="372">
        <v>2</v>
      </c>
      <c r="D93" s="372">
        <v>0</v>
      </c>
    </row>
    <row r="94" spans="1:4">
      <c r="A94">
        <v>4001170</v>
      </c>
      <c r="B94" t="s">
        <v>6510</v>
      </c>
      <c r="C94" s="372">
        <v>2</v>
      </c>
      <c r="D94" s="372">
        <v>0</v>
      </c>
    </row>
    <row r="95" spans="1:4">
      <c r="A95">
        <v>4001200</v>
      </c>
      <c r="B95" t="s">
        <v>6511</v>
      </c>
      <c r="C95" s="372">
        <v>2</v>
      </c>
      <c r="D95" s="372">
        <v>0</v>
      </c>
    </row>
    <row r="96" spans="1:4">
      <c r="A96">
        <v>4001210</v>
      </c>
      <c r="B96" t="s">
        <v>6512</v>
      </c>
      <c r="C96" s="372">
        <v>2</v>
      </c>
      <c r="D96" s="372">
        <v>0</v>
      </c>
    </row>
    <row r="97" spans="1:4">
      <c r="A97">
        <v>4001240</v>
      </c>
      <c r="B97" t="s">
        <v>6513</v>
      </c>
      <c r="C97" s="372">
        <v>34</v>
      </c>
      <c r="D97" s="372">
        <v>8</v>
      </c>
    </row>
    <row r="98" spans="1:4">
      <c r="A98">
        <v>4001250</v>
      </c>
      <c r="B98" t="s">
        <v>6514</v>
      </c>
      <c r="C98" s="372">
        <v>34</v>
      </c>
      <c r="D98" s="372">
        <v>8</v>
      </c>
    </row>
    <row r="99" spans="1:4">
      <c r="A99">
        <v>4001280</v>
      </c>
      <c r="B99" t="s">
        <v>6515</v>
      </c>
      <c r="C99" s="372">
        <v>1</v>
      </c>
      <c r="D99" s="372">
        <v>0</v>
      </c>
    </row>
    <row r="100" spans="1:4">
      <c r="A100">
        <v>4001290</v>
      </c>
      <c r="B100" t="s">
        <v>6516</v>
      </c>
      <c r="C100" s="372">
        <v>1</v>
      </c>
      <c r="D100" s="372">
        <v>0</v>
      </c>
    </row>
    <row r="101" spans="1:4">
      <c r="A101">
        <v>4001320</v>
      </c>
      <c r="B101" t="s">
        <v>6517</v>
      </c>
      <c r="C101" s="372">
        <v>1</v>
      </c>
      <c r="D101" s="372">
        <v>0</v>
      </c>
    </row>
    <row r="102" spans="1:4">
      <c r="A102">
        <v>4001330</v>
      </c>
      <c r="B102" t="s">
        <v>6518</v>
      </c>
      <c r="C102" s="372">
        <v>1</v>
      </c>
      <c r="D102" s="372">
        <v>0</v>
      </c>
    </row>
    <row r="103" spans="1:4">
      <c r="A103">
        <v>4001360</v>
      </c>
      <c r="B103" t="s">
        <v>6519</v>
      </c>
      <c r="C103" s="372">
        <v>3</v>
      </c>
      <c r="D103" s="372">
        <v>0</v>
      </c>
    </row>
    <row r="104" spans="1:4">
      <c r="A104">
        <v>4001370</v>
      </c>
      <c r="B104" t="s">
        <v>6520</v>
      </c>
      <c r="C104" s="372">
        <v>3</v>
      </c>
      <c r="D104" s="372">
        <v>0</v>
      </c>
    </row>
    <row r="105" spans="1:4">
      <c r="A105">
        <v>4001400</v>
      </c>
      <c r="B105" t="s">
        <v>6521</v>
      </c>
      <c r="C105" s="372">
        <v>111</v>
      </c>
      <c r="D105" s="372">
        <v>38</v>
      </c>
    </row>
    <row r="106" spans="1:4">
      <c r="A106">
        <v>4001410</v>
      </c>
      <c r="B106" t="s">
        <v>6522</v>
      </c>
      <c r="C106" s="372">
        <v>111</v>
      </c>
      <c r="D106" s="372">
        <v>38</v>
      </c>
    </row>
    <row r="107" spans="1:4">
      <c r="A107">
        <v>4001420</v>
      </c>
      <c r="B107" t="s">
        <v>6568</v>
      </c>
      <c r="C107" s="372">
        <v>0</v>
      </c>
      <c r="D107" s="372">
        <v>2</v>
      </c>
    </row>
    <row r="108" spans="1:4">
      <c r="A108">
        <v>4001430</v>
      </c>
      <c r="B108" t="s">
        <v>6569</v>
      </c>
      <c r="C108" s="372">
        <v>0</v>
      </c>
      <c r="D108" s="372">
        <v>2</v>
      </c>
    </row>
    <row r="109" spans="1:4">
      <c r="A109">
        <v>4001440</v>
      </c>
      <c r="B109" t="s">
        <v>6523</v>
      </c>
      <c r="C109" s="372">
        <v>10</v>
      </c>
      <c r="D109" s="372">
        <v>0</v>
      </c>
    </row>
    <row r="110" spans="1:4">
      <c r="A110">
        <v>4001450</v>
      </c>
      <c r="B110" t="s">
        <v>6524</v>
      </c>
      <c r="C110" s="372">
        <v>10</v>
      </c>
      <c r="D110" s="372">
        <v>0</v>
      </c>
    </row>
    <row r="111" spans="1:4">
      <c r="A111">
        <v>4001620</v>
      </c>
      <c r="B111" t="s">
        <v>6570</v>
      </c>
      <c r="C111" s="372">
        <v>1</v>
      </c>
      <c r="D111" s="372">
        <v>0</v>
      </c>
    </row>
    <row r="112" spans="1:4">
      <c r="A112">
        <v>4001630</v>
      </c>
      <c r="B112" t="s">
        <v>6571</v>
      </c>
      <c r="C112" s="372">
        <v>1</v>
      </c>
      <c r="D112" s="372">
        <v>0</v>
      </c>
    </row>
    <row r="113" spans="1:4">
      <c r="A113">
        <v>55036001</v>
      </c>
      <c r="B113" t="s">
        <v>3195</v>
      </c>
      <c r="C113" s="372">
        <v>365</v>
      </c>
      <c r="D113" s="372">
        <v>365</v>
      </c>
    </row>
    <row r="114" spans="1:4">
      <c r="A114">
        <v>56001002</v>
      </c>
      <c r="B114" t="s">
        <v>6387</v>
      </c>
      <c r="C114" s="372">
        <v>540</v>
      </c>
      <c r="D114" s="372">
        <v>550</v>
      </c>
    </row>
    <row r="115" spans="1:4">
      <c r="A115">
        <v>56007001</v>
      </c>
      <c r="B115" t="s">
        <v>6386</v>
      </c>
      <c r="C115" s="372">
        <v>540</v>
      </c>
      <c r="D115" s="372">
        <v>550</v>
      </c>
    </row>
    <row r="116" spans="1:4">
      <c r="A116">
        <v>56013011</v>
      </c>
      <c r="B116" t="s">
        <v>6389</v>
      </c>
      <c r="C116" s="372">
        <v>1</v>
      </c>
      <c r="D116" s="372">
        <v>5</v>
      </c>
    </row>
    <row r="117" spans="1:4">
      <c r="A117">
        <v>56013012</v>
      </c>
      <c r="B117" t="s">
        <v>6390</v>
      </c>
      <c r="C117" s="372">
        <v>2</v>
      </c>
      <c r="D117" s="372">
        <v>10</v>
      </c>
    </row>
    <row r="118" spans="1:4">
      <c r="A118">
        <v>56016051</v>
      </c>
      <c r="B118" t="s">
        <v>6392</v>
      </c>
      <c r="C118" s="372">
        <v>3</v>
      </c>
      <c r="D118" s="372">
        <v>10</v>
      </c>
    </row>
    <row r="119" spans="1:4">
      <c r="A119">
        <v>56016052</v>
      </c>
      <c r="B119" t="s">
        <v>6393</v>
      </c>
      <c r="C119" s="372">
        <v>3</v>
      </c>
      <c r="D119" s="372">
        <v>10</v>
      </c>
    </row>
    <row r="120" spans="1:4">
      <c r="A120">
        <v>56028001</v>
      </c>
      <c r="B120" t="s">
        <v>6395</v>
      </c>
      <c r="C120" s="372">
        <v>1</v>
      </c>
      <c r="D120" s="372">
        <v>1</v>
      </c>
    </row>
    <row r="121" spans="1:4">
      <c r="A121">
        <v>56028011</v>
      </c>
      <c r="B121" t="s">
        <v>6397</v>
      </c>
      <c r="C121" s="372">
        <v>8</v>
      </c>
      <c r="D121" s="372">
        <v>15</v>
      </c>
    </row>
    <row r="122" spans="1:4">
      <c r="A122">
        <v>56028012</v>
      </c>
      <c r="B122" t="s">
        <v>6398</v>
      </c>
      <c r="C122" s="372">
        <v>8</v>
      </c>
      <c r="D122" s="372">
        <v>15</v>
      </c>
    </row>
    <row r="123" spans="1:4">
      <c r="A123">
        <v>56301001</v>
      </c>
      <c r="B123" t="s">
        <v>6361</v>
      </c>
      <c r="C123" s="372">
        <v>65</v>
      </c>
      <c r="D123" s="372">
        <v>50</v>
      </c>
    </row>
    <row r="124" spans="1:4">
      <c r="A124">
        <v>56301002</v>
      </c>
      <c r="B124" t="s">
        <v>6362</v>
      </c>
      <c r="C124" s="372">
        <v>962</v>
      </c>
      <c r="D124" s="372">
        <v>850</v>
      </c>
    </row>
    <row r="125" spans="1:4">
      <c r="A125">
        <v>56307001</v>
      </c>
      <c r="B125" t="s">
        <v>6400</v>
      </c>
      <c r="C125" s="372">
        <v>900</v>
      </c>
      <c r="D125" s="372">
        <v>800</v>
      </c>
    </row>
    <row r="126" spans="1:4">
      <c r="A126">
        <v>56401002</v>
      </c>
      <c r="B126" t="s">
        <v>6366</v>
      </c>
      <c r="C126" s="372">
        <v>28</v>
      </c>
      <c r="D126" s="372">
        <v>36</v>
      </c>
    </row>
    <row r="127" spans="1:4">
      <c r="A127">
        <v>56401003</v>
      </c>
      <c r="B127" t="s">
        <v>6403</v>
      </c>
      <c r="C127" s="372">
        <v>491</v>
      </c>
      <c r="D127" s="372">
        <v>600</v>
      </c>
    </row>
    <row r="128" spans="1:4">
      <c r="A128">
        <v>56401004</v>
      </c>
      <c r="B128" t="s">
        <v>6404</v>
      </c>
      <c r="C128" s="372">
        <v>374</v>
      </c>
      <c r="D128" s="372">
        <v>470</v>
      </c>
    </row>
    <row r="129" spans="1:4">
      <c r="A129">
        <v>56407001</v>
      </c>
      <c r="B129" t="s">
        <v>6402</v>
      </c>
      <c r="C129" s="372">
        <v>17</v>
      </c>
      <c r="D129" s="372">
        <v>30</v>
      </c>
    </row>
    <row r="130" spans="1:4">
      <c r="A130">
        <v>56409001</v>
      </c>
      <c r="B130" t="s">
        <v>6368</v>
      </c>
      <c r="C130" s="372">
        <v>4</v>
      </c>
      <c r="D130" s="372">
        <v>4</v>
      </c>
    </row>
    <row r="131" spans="1:4">
      <c r="A131">
        <v>56501001</v>
      </c>
      <c r="B131" t="s">
        <v>6370</v>
      </c>
      <c r="C131" s="372">
        <v>35</v>
      </c>
      <c r="D131" s="372">
        <v>40</v>
      </c>
    </row>
    <row r="132" spans="1:4">
      <c r="A132">
        <v>56501002</v>
      </c>
      <c r="B132" t="s">
        <v>6371</v>
      </c>
      <c r="C132" s="372">
        <v>707</v>
      </c>
      <c r="D132" s="372">
        <v>640</v>
      </c>
    </row>
    <row r="133" spans="1:4">
      <c r="A133">
        <v>56507001</v>
      </c>
      <c r="B133" t="s">
        <v>6411</v>
      </c>
      <c r="C133" s="372">
        <v>670</v>
      </c>
      <c r="D133" s="372">
        <v>600</v>
      </c>
    </row>
    <row r="134" spans="1:4">
      <c r="A134">
        <v>56625001</v>
      </c>
      <c r="B134" t="s">
        <v>6413</v>
      </c>
      <c r="C134" s="372">
        <v>0</v>
      </c>
      <c r="D134" s="372">
        <v>5</v>
      </c>
    </row>
    <row r="135" spans="1:4">
      <c r="A135">
        <v>56625002</v>
      </c>
      <c r="B135" t="s">
        <v>6376</v>
      </c>
      <c r="C135" s="372">
        <v>4</v>
      </c>
      <c r="D135" s="372">
        <v>5</v>
      </c>
    </row>
    <row r="136" spans="1:4">
      <c r="A136">
        <v>56625003</v>
      </c>
      <c r="B136" t="s">
        <v>6414</v>
      </c>
      <c r="C136" s="372">
        <v>4</v>
      </c>
      <c r="D136" s="372">
        <v>15</v>
      </c>
    </row>
    <row r="137" spans="1:4">
      <c r="A137">
        <v>56625004</v>
      </c>
      <c r="B137" t="s">
        <v>6415</v>
      </c>
      <c r="C137" s="372">
        <v>0</v>
      </c>
      <c r="D137" s="372">
        <v>0</v>
      </c>
    </row>
    <row r="138" spans="1:4">
      <c r="A138">
        <v>56625005</v>
      </c>
      <c r="B138" t="s">
        <v>6416</v>
      </c>
      <c r="C138" s="372">
        <v>0</v>
      </c>
      <c r="D138" s="372">
        <v>0</v>
      </c>
    </row>
    <row r="139" spans="1:4">
      <c r="A139">
        <v>57350021</v>
      </c>
      <c r="B139" t="s">
        <v>6428</v>
      </c>
      <c r="C139" s="372">
        <v>668</v>
      </c>
      <c r="D139" s="372">
        <v>980</v>
      </c>
    </row>
    <row r="140" spans="1:4">
      <c r="A140">
        <v>57350022</v>
      </c>
      <c r="B140" t="s">
        <v>6429</v>
      </c>
      <c r="C140" s="372">
        <v>668</v>
      </c>
      <c r="D140" s="372">
        <v>980</v>
      </c>
    </row>
    <row r="141" spans="1:4">
      <c r="A141">
        <v>57350031</v>
      </c>
      <c r="B141" t="s">
        <v>6431</v>
      </c>
      <c r="C141" s="372">
        <v>31</v>
      </c>
      <c r="D141" s="372">
        <v>20</v>
      </c>
    </row>
    <row r="142" spans="1:4">
      <c r="A142">
        <v>57350032</v>
      </c>
      <c r="B142" t="s">
        <v>6432</v>
      </c>
      <c r="C142" s="372">
        <v>31</v>
      </c>
      <c r="D142" s="372">
        <v>20</v>
      </c>
    </row>
    <row r="143" spans="1:4">
      <c r="A143">
        <v>57350041</v>
      </c>
      <c r="B143" t="s">
        <v>6433</v>
      </c>
      <c r="C143" s="372">
        <v>0</v>
      </c>
      <c r="D143" s="372">
        <v>0</v>
      </c>
    </row>
    <row r="144" spans="1:4">
      <c r="A144">
        <v>57350042</v>
      </c>
      <c r="B144" t="s">
        <v>6434</v>
      </c>
      <c r="C144" s="372">
        <v>0</v>
      </c>
      <c r="D144" s="372">
        <v>0</v>
      </c>
    </row>
    <row r="145" spans="1:4">
      <c r="A145">
        <v>57350061</v>
      </c>
      <c r="B145" t="s">
        <v>6436</v>
      </c>
      <c r="C145" s="372">
        <v>0</v>
      </c>
      <c r="D145" s="372">
        <v>0</v>
      </c>
    </row>
    <row r="146" spans="1:4">
      <c r="A146">
        <v>57350062</v>
      </c>
      <c r="B146" t="s">
        <v>6437</v>
      </c>
      <c r="C146" s="372">
        <v>0</v>
      </c>
      <c r="D146" s="372">
        <v>0</v>
      </c>
    </row>
    <row r="147" spans="1:4">
      <c r="A147">
        <v>57350071</v>
      </c>
      <c r="B147" t="s">
        <v>6439</v>
      </c>
      <c r="C147" s="372">
        <v>129</v>
      </c>
      <c r="D147" s="372">
        <v>160</v>
      </c>
    </row>
    <row r="148" spans="1:4">
      <c r="A148">
        <v>57350072</v>
      </c>
      <c r="B148" t="s">
        <v>6440</v>
      </c>
      <c r="C148" s="372">
        <v>129</v>
      </c>
      <c r="D148" s="372">
        <v>160</v>
      </c>
    </row>
    <row r="149" spans="1:4">
      <c r="A149">
        <v>57506001</v>
      </c>
      <c r="B149" t="s">
        <v>6250</v>
      </c>
      <c r="C149" s="372">
        <v>117</v>
      </c>
      <c r="D149" s="372">
        <v>115</v>
      </c>
    </row>
    <row r="150" spans="1:4">
      <c r="A150">
        <v>57506031</v>
      </c>
      <c r="B150" t="s">
        <v>6236</v>
      </c>
      <c r="C150" s="372">
        <v>894</v>
      </c>
      <c r="D150" s="372">
        <v>900</v>
      </c>
    </row>
    <row r="151" spans="1:4">
      <c r="A151">
        <v>57506041</v>
      </c>
      <c r="B151" t="s">
        <v>6232</v>
      </c>
      <c r="C151" s="372">
        <v>885</v>
      </c>
      <c r="D151" s="372">
        <v>800</v>
      </c>
    </row>
    <row r="152" spans="1:4">
      <c r="A152">
        <v>57512031</v>
      </c>
      <c r="B152" t="s">
        <v>6263</v>
      </c>
      <c r="C152" s="372">
        <v>0</v>
      </c>
      <c r="D152" s="372">
        <v>0</v>
      </c>
    </row>
    <row r="153" spans="1:4">
      <c r="A153">
        <v>57518001</v>
      </c>
      <c r="B153" t="s">
        <v>6228</v>
      </c>
      <c r="C153" s="372">
        <v>80</v>
      </c>
      <c r="D153" s="372">
        <v>50</v>
      </c>
    </row>
    <row r="154" spans="1:4">
      <c r="A154">
        <v>57518011</v>
      </c>
      <c r="B154" t="s">
        <v>6224</v>
      </c>
      <c r="C154" s="372">
        <v>1311</v>
      </c>
      <c r="D154" s="372">
        <v>1010</v>
      </c>
    </row>
    <row r="155" spans="1:4">
      <c r="A155">
        <v>57518021</v>
      </c>
      <c r="B155" t="s">
        <v>6220</v>
      </c>
      <c r="C155" s="372">
        <v>184</v>
      </c>
      <c r="D155" s="372">
        <v>160</v>
      </c>
    </row>
    <row r="156" spans="1:4">
      <c r="A156">
        <v>57518031</v>
      </c>
      <c r="B156" t="s">
        <v>6216</v>
      </c>
      <c r="C156" s="372">
        <v>1239</v>
      </c>
      <c r="D156" s="372">
        <v>1000</v>
      </c>
    </row>
    <row r="157" spans="1:4">
      <c r="A157">
        <v>57518041</v>
      </c>
      <c r="B157" t="s">
        <v>6212</v>
      </c>
      <c r="C157" s="372">
        <v>1128</v>
      </c>
      <c r="D157" s="372">
        <v>980</v>
      </c>
    </row>
    <row r="158" spans="1:4">
      <c r="A158">
        <v>57524001</v>
      </c>
      <c r="B158" t="s">
        <v>6267</v>
      </c>
      <c r="C158" s="372">
        <v>60</v>
      </c>
      <c r="D158" s="372">
        <v>15</v>
      </c>
    </row>
    <row r="159" spans="1:4">
      <c r="A159">
        <v>57700001</v>
      </c>
      <c r="B159" t="s">
        <v>6208</v>
      </c>
      <c r="C159" s="372">
        <v>751</v>
      </c>
      <c r="D159" s="372">
        <v>690</v>
      </c>
    </row>
    <row r="160" spans="1:4">
      <c r="A160">
        <v>57715001</v>
      </c>
      <c r="B160" t="s">
        <v>6194</v>
      </c>
      <c r="C160" s="372">
        <v>970</v>
      </c>
      <c r="D160" s="372">
        <v>830</v>
      </c>
    </row>
    <row r="161" spans="1:4">
      <c r="A161">
        <v>57721001</v>
      </c>
      <c r="B161" t="s">
        <v>6300</v>
      </c>
      <c r="C161" s="372">
        <v>0</v>
      </c>
      <c r="D161" s="372">
        <v>0</v>
      </c>
    </row>
    <row r="162" spans="1:4">
      <c r="A162">
        <v>57901001</v>
      </c>
      <c r="B162" t="s">
        <v>6116</v>
      </c>
      <c r="C162" s="372">
        <v>265</v>
      </c>
      <c r="D162" s="372">
        <v>252</v>
      </c>
    </row>
    <row r="163" spans="1:4">
      <c r="A163">
        <v>57903001</v>
      </c>
      <c r="B163" t="s">
        <v>6190</v>
      </c>
      <c r="C163" s="372">
        <v>63</v>
      </c>
      <c r="D163" s="372">
        <v>40</v>
      </c>
    </row>
    <row r="164" spans="1:4">
      <c r="A164">
        <v>57906001</v>
      </c>
      <c r="B164" t="s">
        <v>6186</v>
      </c>
      <c r="C164" s="372">
        <v>0</v>
      </c>
      <c r="D164" s="372">
        <v>0</v>
      </c>
    </row>
    <row r="165" spans="1:4">
      <c r="A165">
        <v>57909001</v>
      </c>
      <c r="B165" t="s">
        <v>6312</v>
      </c>
      <c r="C165" s="372">
        <v>0</v>
      </c>
      <c r="D165" s="372">
        <v>0</v>
      </c>
    </row>
    <row r="166" spans="1:4">
      <c r="A166">
        <v>57912001</v>
      </c>
      <c r="B166" t="s">
        <v>6182</v>
      </c>
      <c r="C166" s="372">
        <v>27</v>
      </c>
      <c r="D166" s="372">
        <v>12</v>
      </c>
    </row>
    <row r="167" spans="1:4">
      <c r="A167">
        <v>57915001</v>
      </c>
      <c r="B167" t="s">
        <v>6178</v>
      </c>
      <c r="C167" s="372">
        <v>8</v>
      </c>
      <c r="D167" s="372">
        <v>4</v>
      </c>
    </row>
    <row r="168" spans="1:4">
      <c r="A168">
        <v>57918001</v>
      </c>
      <c r="B168" t="s">
        <v>6174</v>
      </c>
      <c r="C168" s="372">
        <v>0</v>
      </c>
      <c r="D168" s="372">
        <v>0</v>
      </c>
    </row>
    <row r="169" spans="1:4">
      <c r="A169">
        <v>57921001</v>
      </c>
      <c r="B169" t="s">
        <v>6170</v>
      </c>
      <c r="C169" s="372">
        <v>60</v>
      </c>
      <c r="D169" s="372">
        <v>50</v>
      </c>
    </row>
    <row r="170" spans="1:4">
      <c r="A170">
        <v>57924002</v>
      </c>
      <c r="B170" t="s">
        <v>6296</v>
      </c>
      <c r="C170" s="372">
        <v>4</v>
      </c>
      <c r="D170" s="372">
        <v>12</v>
      </c>
    </row>
    <row r="171" spans="1:4">
      <c r="A171">
        <v>57927001</v>
      </c>
      <c r="B171" t="s">
        <v>6166</v>
      </c>
      <c r="C171" s="372">
        <v>0</v>
      </c>
      <c r="D171" s="372">
        <v>0</v>
      </c>
    </row>
    <row r="172" spans="1:4">
      <c r="A172">
        <v>57945001</v>
      </c>
      <c r="B172" t="s">
        <v>6315</v>
      </c>
      <c r="C172" s="372">
        <v>1</v>
      </c>
      <c r="D172" s="372">
        <v>0</v>
      </c>
    </row>
    <row r="173" spans="1:4">
      <c r="A173">
        <v>58100001</v>
      </c>
      <c r="B173" t="s">
        <v>6162</v>
      </c>
      <c r="C173" s="372">
        <v>416</v>
      </c>
      <c r="D173" s="372">
        <v>310</v>
      </c>
    </row>
    <row r="174" spans="1:4">
      <c r="A174">
        <v>58103001</v>
      </c>
      <c r="B174" t="s">
        <v>6158</v>
      </c>
      <c r="C174" s="372">
        <v>102</v>
      </c>
      <c r="D174" s="372">
        <v>70</v>
      </c>
    </row>
    <row r="175" spans="1:4">
      <c r="A175">
        <v>58106001</v>
      </c>
      <c r="B175" t="s">
        <v>6154</v>
      </c>
      <c r="C175" s="372">
        <v>678</v>
      </c>
      <c r="D175" s="372">
        <v>550</v>
      </c>
    </row>
    <row r="176" spans="1:4">
      <c r="A176">
        <v>58500001</v>
      </c>
      <c r="B176" t="s">
        <v>6145</v>
      </c>
      <c r="C176" s="372">
        <v>9135</v>
      </c>
      <c r="D176" s="372">
        <v>7900</v>
      </c>
    </row>
    <row r="177" spans="1:4">
      <c r="A177">
        <v>58506002</v>
      </c>
      <c r="B177" t="s">
        <v>6288</v>
      </c>
      <c r="C177" s="372">
        <v>7</v>
      </c>
      <c r="D177" s="372">
        <v>0</v>
      </c>
    </row>
    <row r="178" spans="1:4">
      <c r="A178">
        <v>58524001</v>
      </c>
      <c r="B178" t="s">
        <v>6271</v>
      </c>
      <c r="C178" s="372">
        <v>3</v>
      </c>
      <c r="D178" s="372">
        <v>0</v>
      </c>
    </row>
    <row r="179" spans="1:4">
      <c r="A179">
        <v>58524011</v>
      </c>
      <c r="B179" t="s">
        <v>6306</v>
      </c>
      <c r="C179" s="372">
        <v>1</v>
      </c>
      <c r="D179" s="372">
        <v>0</v>
      </c>
    </row>
    <row r="180" spans="1:4">
      <c r="A180">
        <v>58700001</v>
      </c>
      <c r="B180" t="s">
        <v>6131</v>
      </c>
      <c r="C180" s="372">
        <v>211</v>
      </c>
      <c r="D180" s="372">
        <v>355</v>
      </c>
    </row>
    <row r="181" spans="1:4">
      <c r="A181">
        <v>58706002</v>
      </c>
      <c r="B181" t="s">
        <v>6282</v>
      </c>
      <c r="C181" s="372">
        <v>0</v>
      </c>
      <c r="D181" s="372">
        <v>0</v>
      </c>
    </row>
    <row r="182" spans="1:4">
      <c r="A182">
        <v>58718001</v>
      </c>
      <c r="B182" t="s">
        <v>6275</v>
      </c>
      <c r="C182" s="372">
        <v>0</v>
      </c>
      <c r="D182" s="372">
        <v>0</v>
      </c>
    </row>
    <row r="183" spans="1:4">
      <c r="A183">
        <v>58900001</v>
      </c>
      <c r="B183" t="s">
        <v>6127</v>
      </c>
      <c r="C183" s="372">
        <v>2529</v>
      </c>
      <c r="D183" s="372">
        <v>2400</v>
      </c>
    </row>
    <row r="184" spans="1:4">
      <c r="A184">
        <v>58909012</v>
      </c>
      <c r="B184" t="s">
        <v>6292</v>
      </c>
      <c r="C184" s="372">
        <v>2</v>
      </c>
      <c r="D184" s="372">
        <v>0</v>
      </c>
    </row>
    <row r="185" spans="1:4">
      <c r="A185">
        <v>59300001</v>
      </c>
      <c r="B185" t="s">
        <v>6123</v>
      </c>
      <c r="C185" s="372">
        <v>127</v>
      </c>
      <c r="D185" s="372">
        <v>1250</v>
      </c>
    </row>
    <row r="186" spans="1:4">
      <c r="A186">
        <v>59300011</v>
      </c>
      <c r="B186" t="s">
        <v>6254</v>
      </c>
      <c r="C186" s="372">
        <v>211</v>
      </c>
      <c r="D186" s="372">
        <v>300</v>
      </c>
    </row>
    <row r="187" spans="1:4">
      <c r="A187">
        <v>59303001</v>
      </c>
      <c r="B187" t="s">
        <v>6120</v>
      </c>
      <c r="C187" s="372">
        <v>0</v>
      </c>
      <c r="D187" s="372">
        <v>10</v>
      </c>
    </row>
    <row r="188" spans="1:4">
      <c r="A188">
        <v>59303011</v>
      </c>
      <c r="B188" t="s">
        <v>6259</v>
      </c>
      <c r="C188" s="372">
        <v>21</v>
      </c>
      <c r="D188" s="372">
        <v>20</v>
      </c>
    </row>
    <row r="189" spans="1:4">
      <c r="A189">
        <v>59712001</v>
      </c>
      <c r="B189" t="s">
        <v>6278</v>
      </c>
      <c r="C189" s="372">
        <v>0</v>
      </c>
      <c r="D189" s="372">
        <v>0</v>
      </c>
    </row>
    <row r="190" spans="1:4">
      <c r="A190">
        <v>909020001</v>
      </c>
      <c r="B190" t="s">
        <v>6448</v>
      </c>
      <c r="C190" s="372">
        <v>112</v>
      </c>
      <c r="D190" s="372">
        <v>136</v>
      </c>
    </row>
    <row r="191" spans="1:4">
      <c r="A191">
        <v>909020002</v>
      </c>
      <c r="B191" t="s">
        <v>6449</v>
      </c>
      <c r="C191" s="372">
        <v>112</v>
      </c>
      <c r="D191" s="372">
        <v>136</v>
      </c>
    </row>
    <row r="192" spans="1:4">
      <c r="A192">
        <v>909020003</v>
      </c>
      <c r="B192" t="s">
        <v>6463</v>
      </c>
      <c r="C192" s="372">
        <v>0</v>
      </c>
      <c r="D192" s="372">
        <v>16</v>
      </c>
    </row>
    <row r="193" spans="1:4">
      <c r="A193">
        <v>909020004</v>
      </c>
      <c r="B193" t="s">
        <v>6464</v>
      </c>
      <c r="C193" s="372">
        <v>0</v>
      </c>
      <c r="D193" s="372">
        <v>16</v>
      </c>
    </row>
    <row r="194" spans="1:4">
      <c r="A194">
        <v>909020005</v>
      </c>
      <c r="B194" t="s">
        <v>6450</v>
      </c>
      <c r="C194" s="372">
        <v>0</v>
      </c>
      <c r="D194" s="372">
        <v>3</v>
      </c>
    </row>
    <row r="195" spans="1:4">
      <c r="A195">
        <v>909020006</v>
      </c>
      <c r="B195" t="s">
        <v>6451</v>
      </c>
      <c r="C195" s="372">
        <v>0</v>
      </c>
      <c r="D195" s="372">
        <v>3</v>
      </c>
    </row>
    <row r="196" spans="1:4">
      <c r="A196">
        <v>909020007</v>
      </c>
      <c r="B196" t="s">
        <v>6465</v>
      </c>
      <c r="C196" s="372">
        <v>42</v>
      </c>
      <c r="D196" s="372">
        <v>1</v>
      </c>
    </row>
    <row r="197" spans="1:4">
      <c r="A197">
        <v>909020008</v>
      </c>
      <c r="B197" t="s">
        <v>6466</v>
      </c>
      <c r="C197" s="372">
        <v>42</v>
      </c>
      <c r="D197" s="372">
        <v>1</v>
      </c>
    </row>
    <row r="198" spans="1:4">
      <c r="A198">
        <v>909020009</v>
      </c>
      <c r="B198" t="s">
        <v>6452</v>
      </c>
      <c r="C198" s="372">
        <v>0</v>
      </c>
      <c r="D198" s="372">
        <v>38</v>
      </c>
    </row>
    <row r="199" spans="1:4">
      <c r="A199">
        <v>909020010</v>
      </c>
      <c r="B199" t="s">
        <v>6453</v>
      </c>
      <c r="C199" s="372">
        <v>0</v>
      </c>
      <c r="D199" s="372">
        <v>38</v>
      </c>
    </row>
    <row r="200" spans="1:4">
      <c r="A200">
        <v>909020011</v>
      </c>
      <c r="B200" t="s">
        <v>6467</v>
      </c>
      <c r="C200" s="372">
        <v>0</v>
      </c>
      <c r="D200" s="372">
        <v>3</v>
      </c>
    </row>
    <row r="201" spans="1:4">
      <c r="A201">
        <v>909020012</v>
      </c>
      <c r="B201" t="s">
        <v>6468</v>
      </c>
      <c r="C201" s="372">
        <v>0</v>
      </c>
      <c r="D201" s="372">
        <v>3</v>
      </c>
    </row>
    <row r="202" spans="1:4">
      <c r="A202">
        <v>909020205</v>
      </c>
      <c r="B202" t="s">
        <v>6454</v>
      </c>
      <c r="C202" s="372">
        <v>0</v>
      </c>
      <c r="D202" s="372">
        <v>1</v>
      </c>
    </row>
    <row r="203" spans="1:4">
      <c r="A203">
        <v>909020206</v>
      </c>
      <c r="B203" t="s">
        <v>6455</v>
      </c>
      <c r="C203" s="372">
        <v>0</v>
      </c>
      <c r="D203" s="372">
        <v>1</v>
      </c>
    </row>
    <row r="204" spans="1:4">
      <c r="A204">
        <v>909020401</v>
      </c>
      <c r="B204" t="s">
        <v>6456</v>
      </c>
      <c r="C204" s="372">
        <v>0</v>
      </c>
      <c r="D204" s="372">
        <v>2</v>
      </c>
    </row>
    <row r="205" spans="1:4">
      <c r="A205">
        <v>909020402</v>
      </c>
      <c r="B205" t="s">
        <v>6457</v>
      </c>
      <c r="C205" s="372">
        <v>0</v>
      </c>
      <c r="D205" s="372">
        <v>2</v>
      </c>
    </row>
    <row r="206" spans="1:4">
      <c r="A206">
        <v>909020403</v>
      </c>
      <c r="B206" t="s">
        <v>6469</v>
      </c>
      <c r="C206" s="372">
        <v>0</v>
      </c>
      <c r="D206" s="372">
        <v>2</v>
      </c>
    </row>
    <row r="207" spans="1:4">
      <c r="A207">
        <v>909020404</v>
      </c>
      <c r="B207" t="s">
        <v>6470</v>
      </c>
      <c r="C207" s="372">
        <v>0</v>
      </c>
      <c r="D207" s="372">
        <v>2</v>
      </c>
    </row>
    <row r="208" spans="1:4">
      <c r="A208">
        <v>909020405</v>
      </c>
      <c r="B208" t="s">
        <v>6458</v>
      </c>
      <c r="C208" s="372">
        <v>0</v>
      </c>
      <c r="D208" s="372">
        <v>2</v>
      </c>
    </row>
    <row r="209" spans="1:4">
      <c r="A209">
        <v>909020406</v>
      </c>
      <c r="B209" t="s">
        <v>6459</v>
      </c>
      <c r="C209" s="372">
        <v>0</v>
      </c>
      <c r="D209" s="372">
        <v>2</v>
      </c>
    </row>
    <row r="210" spans="1:4">
      <c r="A210">
        <v>909020407</v>
      </c>
      <c r="B210" t="s">
        <v>6471</v>
      </c>
      <c r="C210" s="372">
        <v>0</v>
      </c>
      <c r="D210" s="372">
        <v>2</v>
      </c>
    </row>
    <row r="211" spans="1:4">
      <c r="A211">
        <v>909020408</v>
      </c>
      <c r="B211" t="s">
        <v>6472</v>
      </c>
      <c r="C211" s="372">
        <v>0</v>
      </c>
      <c r="D211" s="372">
        <v>2</v>
      </c>
    </row>
    <row r="212" spans="1:4">
      <c r="A212">
        <v>909020505</v>
      </c>
      <c r="B212" t="s">
        <v>6460</v>
      </c>
      <c r="C212" s="372">
        <v>0</v>
      </c>
      <c r="D212" s="372">
        <v>2</v>
      </c>
    </row>
    <row r="213" spans="1:4">
      <c r="A213">
        <v>909020506</v>
      </c>
      <c r="B213" t="s">
        <v>6461</v>
      </c>
      <c r="C213" s="372">
        <v>0</v>
      </c>
      <c r="D213" s="372">
        <v>2</v>
      </c>
    </row>
    <row r="214" spans="1:4">
      <c r="A214">
        <v>909020507</v>
      </c>
      <c r="B214" t="s">
        <v>6473</v>
      </c>
      <c r="C214" s="372">
        <v>0</v>
      </c>
      <c r="D214" s="372">
        <v>2</v>
      </c>
    </row>
    <row r="215" spans="1:4">
      <c r="A215">
        <v>909020508</v>
      </c>
      <c r="B215" t="s">
        <v>6474</v>
      </c>
      <c r="C215" s="372">
        <v>0</v>
      </c>
      <c r="D215" s="372">
        <v>2</v>
      </c>
    </row>
    <row r="216" spans="1:4">
      <c r="A216" t="s">
        <v>1865</v>
      </c>
      <c r="B216" t="s">
        <v>1866</v>
      </c>
      <c r="C216" s="372">
        <v>130097</v>
      </c>
      <c r="D216" s="372">
        <v>130097</v>
      </c>
    </row>
    <row r="217" spans="1:4">
      <c r="A217" t="s">
        <v>1867</v>
      </c>
      <c r="B217" t="s">
        <v>1868</v>
      </c>
      <c r="C217" s="372">
        <v>67093</v>
      </c>
      <c r="D217" s="372">
        <v>67093</v>
      </c>
    </row>
    <row r="218" spans="1:4">
      <c r="A218" t="s">
        <v>1869</v>
      </c>
      <c r="B218" t="s">
        <v>1870</v>
      </c>
      <c r="C218" s="372">
        <v>4025</v>
      </c>
      <c r="D218" s="372">
        <v>4025</v>
      </c>
    </row>
    <row r="219" spans="1:4">
      <c r="A219" t="s">
        <v>1871</v>
      </c>
      <c r="B219" t="s">
        <v>1872</v>
      </c>
      <c r="C219" s="372">
        <v>4539</v>
      </c>
      <c r="D219" s="372">
        <v>4539</v>
      </c>
    </row>
    <row r="220" spans="1:4">
      <c r="A220" t="s">
        <v>1873</v>
      </c>
      <c r="B220" t="s">
        <v>1874</v>
      </c>
      <c r="C220" s="372">
        <v>34188</v>
      </c>
      <c r="D220" s="372">
        <v>34188</v>
      </c>
    </row>
    <row r="221" spans="1:4">
      <c r="A221" t="s">
        <v>1875</v>
      </c>
      <c r="B221" t="s">
        <v>1876</v>
      </c>
      <c r="C221" s="372">
        <v>23775</v>
      </c>
      <c r="D221" s="372">
        <v>23775</v>
      </c>
    </row>
    <row r="222" spans="1:4">
      <c r="A222" t="s">
        <v>6098</v>
      </c>
      <c r="B222" t="s">
        <v>6099</v>
      </c>
      <c r="C222" s="372">
        <v>192</v>
      </c>
      <c r="D222" s="372">
        <v>192</v>
      </c>
    </row>
    <row r="223" spans="1:4">
      <c r="A223" t="s">
        <v>6920</v>
      </c>
      <c r="B223" t="s">
        <v>6636</v>
      </c>
      <c r="C223" s="372">
        <v>1</v>
      </c>
      <c r="D223" s="372">
        <v>1</v>
      </c>
    </row>
    <row r="224" spans="1:4">
      <c r="A224" t="s">
        <v>4120</v>
      </c>
      <c r="B224" t="s">
        <v>4121</v>
      </c>
      <c r="C224" s="372">
        <v>6</v>
      </c>
      <c r="D224" s="372">
        <v>6</v>
      </c>
    </row>
    <row r="225" spans="1:4">
      <c r="A225" t="s">
        <v>6918</v>
      </c>
      <c r="B225" t="s">
        <v>3764</v>
      </c>
      <c r="C225" s="372">
        <v>2</v>
      </c>
      <c r="D225" s="372">
        <v>2</v>
      </c>
    </row>
    <row r="226" spans="1:4">
      <c r="A226" t="s">
        <v>2966</v>
      </c>
      <c r="B226" t="s">
        <v>2967</v>
      </c>
      <c r="C226" s="372">
        <v>6</v>
      </c>
      <c r="D226" s="372">
        <v>6</v>
      </c>
    </row>
    <row r="227" spans="1:4">
      <c r="A227" t="s">
        <v>6919</v>
      </c>
      <c r="B227" t="s">
        <v>6635</v>
      </c>
      <c r="C227" s="372">
        <v>1</v>
      </c>
      <c r="D227" s="372">
        <v>1</v>
      </c>
    </row>
    <row r="228" spans="1:4">
      <c r="A228" t="s">
        <v>4122</v>
      </c>
      <c r="B228" t="s">
        <v>4123</v>
      </c>
      <c r="C228" s="372">
        <v>5</v>
      </c>
      <c r="D228" s="372">
        <v>5</v>
      </c>
    </row>
    <row r="229" spans="1:4">
      <c r="A229" t="s">
        <v>1898</v>
      </c>
      <c r="B229" t="s">
        <v>1899</v>
      </c>
      <c r="C229" s="372">
        <v>38</v>
      </c>
      <c r="D229" s="372">
        <v>38</v>
      </c>
    </row>
    <row r="230" spans="1:4">
      <c r="A230" t="s">
        <v>1900</v>
      </c>
      <c r="B230" t="s">
        <v>1901</v>
      </c>
      <c r="C230" s="372">
        <v>105</v>
      </c>
      <c r="D230" s="372">
        <v>105</v>
      </c>
    </row>
    <row r="231" spans="1:4">
      <c r="A231" t="s">
        <v>1902</v>
      </c>
      <c r="B231" t="s">
        <v>1903</v>
      </c>
      <c r="C231" s="372">
        <v>2</v>
      </c>
      <c r="D231" s="372">
        <v>2</v>
      </c>
    </row>
    <row r="232" spans="1:4">
      <c r="A232" t="s">
        <v>3082</v>
      </c>
      <c r="B232" t="s">
        <v>3083</v>
      </c>
      <c r="C232" s="372">
        <v>2504</v>
      </c>
      <c r="D232" s="372">
        <v>2504</v>
      </c>
    </row>
    <row r="233" spans="1:4">
      <c r="A233" t="s">
        <v>3765</v>
      </c>
      <c r="B233" t="s">
        <v>3766</v>
      </c>
      <c r="C233" s="372">
        <v>21</v>
      </c>
      <c r="D233" s="372">
        <v>21</v>
      </c>
    </row>
    <row r="234" spans="1:4">
      <c r="A234" t="s">
        <v>4621</v>
      </c>
      <c r="B234" t="s">
        <v>4622</v>
      </c>
      <c r="C234" s="372">
        <v>48</v>
      </c>
      <c r="D234" s="372">
        <v>48</v>
      </c>
    </row>
    <row r="235" spans="1:4">
      <c r="A235" t="s">
        <v>4361</v>
      </c>
      <c r="B235" t="s">
        <v>4362</v>
      </c>
      <c r="C235" s="372">
        <v>1</v>
      </c>
      <c r="D235" s="372">
        <v>1</v>
      </c>
    </row>
    <row r="236" spans="1:4">
      <c r="A236" t="s">
        <v>4533</v>
      </c>
      <c r="B236" t="s">
        <v>4534</v>
      </c>
      <c r="C236" s="372">
        <v>4</v>
      </c>
      <c r="D236" s="372">
        <v>4</v>
      </c>
    </row>
    <row r="237" spans="1:4">
      <c r="A237" t="s">
        <v>3985</v>
      </c>
      <c r="B237" t="s">
        <v>3986</v>
      </c>
      <c r="C237" s="372">
        <v>14</v>
      </c>
      <c r="D237" s="372">
        <v>14</v>
      </c>
    </row>
    <row r="238" spans="1:4">
      <c r="A238" t="s">
        <v>3294</v>
      </c>
      <c r="B238" t="s">
        <v>3295</v>
      </c>
      <c r="C238" s="372">
        <v>1</v>
      </c>
      <c r="D238" s="372">
        <v>1</v>
      </c>
    </row>
    <row r="239" spans="1:4">
      <c r="A239" t="s">
        <v>3296</v>
      </c>
      <c r="B239" t="s">
        <v>3297</v>
      </c>
      <c r="C239" s="372">
        <v>59</v>
      </c>
      <c r="D239" s="372">
        <v>59</v>
      </c>
    </row>
    <row r="240" spans="1:4">
      <c r="A240" t="s">
        <v>3298</v>
      </c>
      <c r="B240" t="s">
        <v>3299</v>
      </c>
      <c r="C240" s="372">
        <v>10</v>
      </c>
      <c r="D240" s="372">
        <v>10</v>
      </c>
    </row>
    <row r="241" spans="1:4">
      <c r="A241" t="s">
        <v>3300</v>
      </c>
      <c r="B241" t="s">
        <v>3301</v>
      </c>
      <c r="C241" s="372">
        <v>25</v>
      </c>
      <c r="D241" s="372">
        <v>25</v>
      </c>
    </row>
    <row r="242" spans="1:4">
      <c r="A242" t="s">
        <v>3302</v>
      </c>
      <c r="B242" t="s">
        <v>3303</v>
      </c>
      <c r="C242" s="372">
        <v>108</v>
      </c>
      <c r="D242" s="372">
        <v>108</v>
      </c>
    </row>
    <row r="243" spans="1:4">
      <c r="A243" t="s">
        <v>3304</v>
      </c>
      <c r="B243" t="s">
        <v>3305</v>
      </c>
      <c r="C243" s="372">
        <v>95</v>
      </c>
      <c r="D243" s="372">
        <v>95</v>
      </c>
    </row>
    <row r="244" spans="1:4">
      <c r="A244" t="s">
        <v>3306</v>
      </c>
      <c r="B244" t="s">
        <v>3307</v>
      </c>
      <c r="C244" s="372">
        <v>248</v>
      </c>
      <c r="D244" s="372">
        <v>248</v>
      </c>
    </row>
    <row r="245" spans="1:4">
      <c r="A245" t="s">
        <v>3308</v>
      </c>
      <c r="B245" t="s">
        <v>3309</v>
      </c>
      <c r="C245" s="372">
        <v>3</v>
      </c>
      <c r="D245" s="372">
        <v>3</v>
      </c>
    </row>
    <row r="246" spans="1:4">
      <c r="A246" t="s">
        <v>3310</v>
      </c>
      <c r="B246" t="s">
        <v>3311</v>
      </c>
      <c r="C246" s="372">
        <v>4</v>
      </c>
      <c r="D246" s="372">
        <v>4</v>
      </c>
    </row>
    <row r="247" spans="1:4">
      <c r="A247" t="s">
        <v>3312</v>
      </c>
      <c r="B247" t="s">
        <v>3313</v>
      </c>
      <c r="C247" s="372">
        <v>9</v>
      </c>
      <c r="D247" s="372">
        <v>9</v>
      </c>
    </row>
    <row r="248" spans="1:4">
      <c r="A248" t="s">
        <v>3314</v>
      </c>
      <c r="B248" t="s">
        <v>3315</v>
      </c>
      <c r="C248" s="372">
        <v>2</v>
      </c>
      <c r="D248" s="372">
        <v>2</v>
      </c>
    </row>
    <row r="249" spans="1:4">
      <c r="A249" t="s">
        <v>3316</v>
      </c>
      <c r="B249" t="s">
        <v>3317</v>
      </c>
      <c r="C249" s="372">
        <v>1</v>
      </c>
      <c r="D249" s="372">
        <v>1</v>
      </c>
    </row>
    <row r="250" spans="1:4">
      <c r="A250" t="s">
        <v>3318</v>
      </c>
      <c r="B250" t="s">
        <v>3319</v>
      </c>
      <c r="C250" s="372">
        <v>1</v>
      </c>
      <c r="D250" s="372">
        <v>1</v>
      </c>
    </row>
    <row r="251" spans="1:4">
      <c r="A251" t="s">
        <v>3320</v>
      </c>
      <c r="B251" t="s">
        <v>3321</v>
      </c>
      <c r="C251" s="372">
        <v>1</v>
      </c>
      <c r="D251" s="372">
        <v>1</v>
      </c>
    </row>
    <row r="252" spans="1:4">
      <c r="A252" t="s">
        <v>3503</v>
      </c>
      <c r="B252" t="s">
        <v>3504</v>
      </c>
      <c r="C252" s="372">
        <v>12916</v>
      </c>
      <c r="D252" s="372">
        <v>12916</v>
      </c>
    </row>
    <row r="253" spans="1:4">
      <c r="A253" t="s">
        <v>6921</v>
      </c>
      <c r="B253" t="s">
        <v>3615</v>
      </c>
      <c r="C253" s="372">
        <v>1</v>
      </c>
      <c r="D253" s="372">
        <v>1</v>
      </c>
    </row>
    <row r="254" spans="1:4">
      <c r="A254" t="s">
        <v>3505</v>
      </c>
      <c r="B254" t="s">
        <v>3506</v>
      </c>
      <c r="C254" s="372">
        <v>122</v>
      </c>
      <c r="D254" s="372">
        <v>122</v>
      </c>
    </row>
    <row r="255" spans="1:4">
      <c r="A255" t="s">
        <v>3507</v>
      </c>
      <c r="B255" t="s">
        <v>3508</v>
      </c>
      <c r="C255" s="372">
        <v>147</v>
      </c>
      <c r="D255" s="372">
        <v>147</v>
      </c>
    </row>
    <row r="256" spans="1:4">
      <c r="A256" t="s">
        <v>3509</v>
      </c>
      <c r="B256" t="s">
        <v>3510</v>
      </c>
      <c r="C256" s="372">
        <v>1085</v>
      </c>
      <c r="D256" s="372">
        <v>1085</v>
      </c>
    </row>
    <row r="257" spans="1:4">
      <c r="A257" t="s">
        <v>3511</v>
      </c>
      <c r="B257" t="s">
        <v>3512</v>
      </c>
      <c r="C257" s="372">
        <v>259</v>
      </c>
      <c r="D257" s="372">
        <v>259</v>
      </c>
    </row>
    <row r="258" spans="1:4">
      <c r="A258" t="s">
        <v>3513</v>
      </c>
      <c r="B258" t="s">
        <v>3514</v>
      </c>
      <c r="C258" s="372">
        <v>11</v>
      </c>
      <c r="D258" s="372">
        <v>11</v>
      </c>
    </row>
    <row r="259" spans="1:4">
      <c r="A259" t="s">
        <v>3515</v>
      </c>
      <c r="B259" t="s">
        <v>3516</v>
      </c>
      <c r="C259" s="372">
        <v>5</v>
      </c>
      <c r="D259" s="372">
        <v>5</v>
      </c>
    </row>
    <row r="260" spans="1:4">
      <c r="A260" t="s">
        <v>3517</v>
      </c>
      <c r="B260" t="s">
        <v>3518</v>
      </c>
      <c r="C260" s="372">
        <v>4</v>
      </c>
      <c r="D260" s="372">
        <v>4</v>
      </c>
    </row>
    <row r="261" spans="1:4">
      <c r="A261" t="s">
        <v>3519</v>
      </c>
      <c r="B261" t="s">
        <v>3520</v>
      </c>
      <c r="C261" s="372">
        <v>4</v>
      </c>
      <c r="D261" s="372">
        <v>4</v>
      </c>
    </row>
    <row r="262" spans="1:4">
      <c r="A262" t="s">
        <v>3521</v>
      </c>
      <c r="B262" t="s">
        <v>3522</v>
      </c>
      <c r="C262" s="372">
        <v>5</v>
      </c>
      <c r="D262" s="372">
        <v>5</v>
      </c>
    </row>
    <row r="263" spans="1:4">
      <c r="A263" t="s">
        <v>4546</v>
      </c>
      <c r="B263" t="s">
        <v>4547</v>
      </c>
      <c r="C263" s="372">
        <v>1516</v>
      </c>
      <c r="D263" s="372">
        <v>1516</v>
      </c>
    </row>
    <row r="264" spans="1:4">
      <c r="A264" t="s">
        <v>4124</v>
      </c>
      <c r="B264" t="s">
        <v>4125</v>
      </c>
      <c r="C264" s="372">
        <v>782</v>
      </c>
      <c r="D264" s="372">
        <v>782</v>
      </c>
    </row>
    <row r="265" spans="1:4">
      <c r="A265" t="s">
        <v>4548</v>
      </c>
      <c r="B265" t="s">
        <v>4549</v>
      </c>
      <c r="C265" s="372">
        <v>2254</v>
      </c>
      <c r="D265" s="372">
        <v>2254</v>
      </c>
    </row>
    <row r="266" spans="1:4">
      <c r="A266" t="s">
        <v>6100</v>
      </c>
      <c r="B266" t="s">
        <v>6101</v>
      </c>
      <c r="C266" s="372">
        <v>4074</v>
      </c>
      <c r="D266" s="372">
        <v>4074</v>
      </c>
    </row>
    <row r="267" spans="1:4">
      <c r="A267" t="s">
        <v>6102</v>
      </c>
      <c r="B267" t="s">
        <v>6103</v>
      </c>
      <c r="C267" s="372">
        <v>1</v>
      </c>
      <c r="D267" s="372">
        <v>1</v>
      </c>
    </row>
    <row r="268" spans="1:4">
      <c r="A268" t="s">
        <v>6104</v>
      </c>
      <c r="B268" t="s">
        <v>6105</v>
      </c>
      <c r="C268" s="372">
        <v>1931</v>
      </c>
      <c r="D268" s="372">
        <v>1931</v>
      </c>
    </row>
    <row r="269" spans="1:4">
      <c r="A269" t="s">
        <v>6106</v>
      </c>
      <c r="B269" t="s">
        <v>6107</v>
      </c>
      <c r="C269" s="372">
        <v>0</v>
      </c>
      <c r="D269" s="372">
        <v>0</v>
      </c>
    </row>
    <row r="270" spans="1:4">
      <c r="A270" t="s">
        <v>3523</v>
      </c>
      <c r="B270" t="s">
        <v>3524</v>
      </c>
      <c r="C270" s="372">
        <v>1085</v>
      </c>
      <c r="D270" s="372">
        <v>1085</v>
      </c>
    </row>
    <row r="271" spans="1:4">
      <c r="A271" t="s">
        <v>3525</v>
      </c>
      <c r="B271" t="s">
        <v>3526</v>
      </c>
      <c r="C271" s="372">
        <v>246</v>
      </c>
      <c r="D271" s="372">
        <v>246</v>
      </c>
    </row>
    <row r="272" spans="1:4">
      <c r="A272" t="s">
        <v>3527</v>
      </c>
      <c r="B272" t="s">
        <v>3528</v>
      </c>
      <c r="C272" s="372">
        <v>70</v>
      </c>
      <c r="D272" s="372">
        <v>70</v>
      </c>
    </row>
    <row r="273" spans="1:4">
      <c r="A273" t="s">
        <v>3529</v>
      </c>
      <c r="B273" t="s">
        <v>3530</v>
      </c>
      <c r="C273" s="372">
        <v>71</v>
      </c>
      <c r="D273" s="372">
        <v>71</v>
      </c>
    </row>
    <row r="274" spans="1:4">
      <c r="A274" t="s">
        <v>3531</v>
      </c>
      <c r="B274" t="s">
        <v>3532</v>
      </c>
      <c r="C274" s="372">
        <v>186</v>
      </c>
      <c r="D274" s="372">
        <v>186</v>
      </c>
    </row>
    <row r="275" spans="1:4">
      <c r="A275" t="s">
        <v>3533</v>
      </c>
      <c r="B275" t="s">
        <v>3534</v>
      </c>
      <c r="C275" s="372">
        <v>185</v>
      </c>
      <c r="D275" s="372">
        <v>185</v>
      </c>
    </row>
    <row r="276" spans="1:4">
      <c r="A276" t="s">
        <v>3535</v>
      </c>
      <c r="B276" t="s">
        <v>3536</v>
      </c>
      <c r="C276" s="372">
        <v>2</v>
      </c>
      <c r="D276" s="372">
        <v>2</v>
      </c>
    </row>
    <row r="277" spans="1:4">
      <c r="A277" t="s">
        <v>3537</v>
      </c>
      <c r="B277" t="s">
        <v>3538</v>
      </c>
      <c r="C277" s="372">
        <v>33</v>
      </c>
      <c r="D277" s="372">
        <v>33</v>
      </c>
    </row>
    <row r="278" spans="1:4">
      <c r="A278" t="s">
        <v>3539</v>
      </c>
      <c r="B278" t="s">
        <v>3540</v>
      </c>
      <c r="C278" s="372">
        <v>3</v>
      </c>
      <c r="D278" s="372">
        <v>3</v>
      </c>
    </row>
    <row r="279" spans="1:4">
      <c r="A279" t="s">
        <v>3983</v>
      </c>
      <c r="B279" t="s">
        <v>3984</v>
      </c>
      <c r="C279" s="372">
        <v>26412</v>
      </c>
      <c r="D279" s="372">
        <v>26412</v>
      </c>
    </row>
    <row r="280" spans="1:4">
      <c r="A280" t="s">
        <v>3987</v>
      </c>
      <c r="B280" t="s">
        <v>3988</v>
      </c>
      <c r="C280" s="372">
        <v>201</v>
      </c>
      <c r="D280" s="372">
        <v>201</v>
      </c>
    </row>
    <row r="281" spans="1:4">
      <c r="A281" t="s">
        <v>3989</v>
      </c>
      <c r="B281" t="s">
        <v>3990</v>
      </c>
      <c r="C281" s="372">
        <v>209</v>
      </c>
      <c r="D281" s="372">
        <v>209</v>
      </c>
    </row>
    <row r="282" spans="1:4">
      <c r="A282" t="s">
        <v>3991</v>
      </c>
      <c r="B282" t="s">
        <v>3992</v>
      </c>
      <c r="C282" s="372">
        <v>5368</v>
      </c>
      <c r="D282" s="372">
        <v>5368</v>
      </c>
    </row>
    <row r="283" spans="1:4">
      <c r="A283" t="s">
        <v>4115</v>
      </c>
      <c r="B283" t="s">
        <v>4116</v>
      </c>
      <c r="C283" s="372">
        <v>65</v>
      </c>
      <c r="D283" s="372">
        <v>65</v>
      </c>
    </row>
    <row r="284" spans="1:4">
      <c r="A284" t="s">
        <v>4126</v>
      </c>
      <c r="B284" t="s">
        <v>4127</v>
      </c>
      <c r="C284" s="372">
        <v>14</v>
      </c>
      <c r="D284" s="372">
        <v>14</v>
      </c>
    </row>
    <row r="285" spans="1:4">
      <c r="A285" t="s">
        <v>4128</v>
      </c>
      <c r="B285" t="s">
        <v>4129</v>
      </c>
      <c r="C285" s="372">
        <v>2388</v>
      </c>
      <c r="D285" s="372">
        <v>2388</v>
      </c>
    </row>
    <row r="286" spans="1:4">
      <c r="A286" t="s">
        <v>4130</v>
      </c>
      <c r="B286" t="s">
        <v>4131</v>
      </c>
      <c r="C286" s="372">
        <v>5</v>
      </c>
      <c r="D286" s="372">
        <v>5</v>
      </c>
    </row>
    <row r="287" spans="1:4">
      <c r="A287" t="s">
        <v>4132</v>
      </c>
      <c r="B287" t="s">
        <v>4133</v>
      </c>
      <c r="C287" s="372">
        <v>2580</v>
      </c>
      <c r="D287" s="372">
        <v>2580</v>
      </c>
    </row>
    <row r="288" spans="1:4">
      <c r="A288" t="s">
        <v>4134</v>
      </c>
      <c r="B288" t="s">
        <v>4135</v>
      </c>
      <c r="C288" s="372">
        <v>60</v>
      </c>
      <c r="D288" s="372">
        <v>60</v>
      </c>
    </row>
    <row r="289" spans="1:4">
      <c r="A289" t="s">
        <v>4136</v>
      </c>
      <c r="B289" t="s">
        <v>4137</v>
      </c>
      <c r="C289" s="372">
        <v>1551</v>
      </c>
      <c r="D289" s="372">
        <v>1551</v>
      </c>
    </row>
    <row r="290" spans="1:4">
      <c r="A290" t="s">
        <v>4138</v>
      </c>
      <c r="B290" t="s">
        <v>4139</v>
      </c>
      <c r="C290" s="372">
        <v>44</v>
      </c>
      <c r="D290" s="372">
        <v>44</v>
      </c>
    </row>
    <row r="291" spans="1:4">
      <c r="A291" t="s">
        <v>4140</v>
      </c>
      <c r="B291" t="s">
        <v>4141</v>
      </c>
      <c r="C291" s="372">
        <v>44</v>
      </c>
      <c r="D291" s="372">
        <v>44</v>
      </c>
    </row>
    <row r="292" spans="1:4">
      <c r="A292" t="s">
        <v>3541</v>
      </c>
      <c r="B292" t="s">
        <v>3542</v>
      </c>
      <c r="C292" s="372">
        <v>377</v>
      </c>
      <c r="D292" s="372">
        <v>377</v>
      </c>
    </row>
    <row r="293" spans="1:4">
      <c r="A293" t="s">
        <v>3543</v>
      </c>
      <c r="B293" t="s">
        <v>3544</v>
      </c>
      <c r="C293" s="372">
        <v>23</v>
      </c>
      <c r="D293" s="372">
        <v>23</v>
      </c>
    </row>
    <row r="294" spans="1:4">
      <c r="A294" t="s">
        <v>3545</v>
      </c>
      <c r="B294" t="s">
        <v>3546</v>
      </c>
      <c r="C294" s="372">
        <v>1108</v>
      </c>
      <c r="D294" s="372">
        <v>1108</v>
      </c>
    </row>
    <row r="295" spans="1:4">
      <c r="A295" t="s">
        <v>3650</v>
      </c>
      <c r="B295" t="s">
        <v>3651</v>
      </c>
      <c r="C295" s="372">
        <v>105</v>
      </c>
      <c r="D295" s="372">
        <v>105</v>
      </c>
    </row>
    <row r="296" spans="1:4">
      <c r="A296" t="s">
        <v>3652</v>
      </c>
      <c r="B296" t="s">
        <v>3653</v>
      </c>
      <c r="C296" s="372">
        <v>25</v>
      </c>
      <c r="D296" s="372">
        <v>25</v>
      </c>
    </row>
    <row r="297" spans="1:4">
      <c r="A297" t="s">
        <v>3654</v>
      </c>
      <c r="B297" t="s">
        <v>3655</v>
      </c>
      <c r="C297" s="372">
        <v>565</v>
      </c>
      <c r="D297" s="372">
        <v>565</v>
      </c>
    </row>
    <row r="298" spans="1:4">
      <c r="A298" t="s">
        <v>3656</v>
      </c>
      <c r="B298" t="s">
        <v>3657</v>
      </c>
      <c r="C298" s="372">
        <v>172</v>
      </c>
      <c r="D298" s="372">
        <v>172</v>
      </c>
    </row>
    <row r="299" spans="1:4">
      <c r="A299" t="s">
        <v>3658</v>
      </c>
      <c r="B299" t="s">
        <v>3659</v>
      </c>
      <c r="C299" s="372">
        <v>172</v>
      </c>
      <c r="D299" s="372">
        <v>172</v>
      </c>
    </row>
    <row r="300" spans="1:4">
      <c r="A300" t="s">
        <v>3660</v>
      </c>
      <c r="B300" t="s">
        <v>3661</v>
      </c>
      <c r="C300" s="372">
        <v>70</v>
      </c>
      <c r="D300" s="372">
        <v>70</v>
      </c>
    </row>
    <row r="301" spans="1:4">
      <c r="A301" t="s">
        <v>3662</v>
      </c>
      <c r="B301" t="s">
        <v>3663</v>
      </c>
      <c r="C301" s="372">
        <v>9325</v>
      </c>
      <c r="D301" s="372">
        <v>9325</v>
      </c>
    </row>
    <row r="302" spans="1:4">
      <c r="A302" t="s">
        <v>3345</v>
      </c>
      <c r="B302" t="s">
        <v>3346</v>
      </c>
      <c r="C302" s="372">
        <v>5</v>
      </c>
      <c r="D302" s="372">
        <v>5</v>
      </c>
    </row>
    <row r="303" spans="1:4">
      <c r="A303" t="s">
        <v>3347</v>
      </c>
      <c r="B303" t="s">
        <v>3348</v>
      </c>
      <c r="C303" s="372">
        <v>28320</v>
      </c>
      <c r="D303" s="372">
        <v>28320</v>
      </c>
    </row>
    <row r="304" spans="1:4">
      <c r="A304" t="s">
        <v>3084</v>
      </c>
      <c r="B304" t="s">
        <v>3322</v>
      </c>
      <c r="C304" s="372">
        <v>526</v>
      </c>
      <c r="D304" s="372">
        <v>526</v>
      </c>
    </row>
    <row r="305" spans="1:4">
      <c r="A305" t="s">
        <v>3616</v>
      </c>
      <c r="B305" t="s">
        <v>3617</v>
      </c>
      <c r="C305" s="372">
        <v>56</v>
      </c>
      <c r="D305" s="372">
        <v>56</v>
      </c>
    </row>
    <row r="306" spans="1:4">
      <c r="A306" t="s">
        <v>3085</v>
      </c>
      <c r="B306" t="s">
        <v>3086</v>
      </c>
      <c r="C306" s="372">
        <v>47141</v>
      </c>
      <c r="D306" s="372">
        <v>47141</v>
      </c>
    </row>
    <row r="307" spans="1:4">
      <c r="A307" t="s">
        <v>3087</v>
      </c>
      <c r="B307" t="s">
        <v>4563</v>
      </c>
      <c r="C307" s="372">
        <v>744</v>
      </c>
      <c r="D307" s="372">
        <v>744</v>
      </c>
    </row>
    <row r="308" spans="1:4">
      <c r="A308" t="s">
        <v>3349</v>
      </c>
      <c r="B308" t="s">
        <v>3350</v>
      </c>
      <c r="C308" s="372">
        <v>1171</v>
      </c>
      <c r="D308" s="372">
        <v>1171</v>
      </c>
    </row>
    <row r="309" spans="1:4">
      <c r="A309" t="s">
        <v>3351</v>
      </c>
      <c r="B309" t="s">
        <v>3352</v>
      </c>
      <c r="C309" s="372">
        <v>850</v>
      </c>
      <c r="D309" s="372">
        <v>850</v>
      </c>
    </row>
    <row r="310" spans="1:4">
      <c r="A310" t="s">
        <v>3353</v>
      </c>
      <c r="B310" t="s">
        <v>3354</v>
      </c>
      <c r="C310" s="372">
        <v>13252</v>
      </c>
      <c r="D310" s="372">
        <v>13252</v>
      </c>
    </row>
    <row r="311" spans="1:4">
      <c r="A311" t="s">
        <v>3355</v>
      </c>
      <c r="B311" t="s">
        <v>3356</v>
      </c>
      <c r="C311" s="372">
        <v>598</v>
      </c>
      <c r="D311" s="372">
        <v>598</v>
      </c>
    </row>
    <row r="312" spans="1:4">
      <c r="A312" t="s">
        <v>3357</v>
      </c>
      <c r="B312" t="s">
        <v>3358</v>
      </c>
      <c r="C312" s="372">
        <v>159</v>
      </c>
      <c r="D312" s="372">
        <v>159</v>
      </c>
    </row>
    <row r="313" spans="1:4">
      <c r="A313" t="s">
        <v>3359</v>
      </c>
      <c r="B313" t="s">
        <v>3360</v>
      </c>
      <c r="C313" s="372">
        <v>22</v>
      </c>
      <c r="D313" s="372">
        <v>22</v>
      </c>
    </row>
    <row r="314" spans="1:4">
      <c r="A314" t="s">
        <v>3361</v>
      </c>
      <c r="B314" t="s">
        <v>3362</v>
      </c>
      <c r="C314" s="372">
        <v>224</v>
      </c>
      <c r="D314" s="372">
        <v>224</v>
      </c>
    </row>
    <row r="315" spans="1:4">
      <c r="A315" t="s">
        <v>3239</v>
      </c>
      <c r="B315" t="s">
        <v>3240</v>
      </c>
      <c r="C315" s="372">
        <v>6</v>
      </c>
      <c r="D315" s="372">
        <v>6</v>
      </c>
    </row>
    <row r="316" spans="1:4">
      <c r="A316" t="s">
        <v>6629</v>
      </c>
      <c r="B316" t="s">
        <v>6630</v>
      </c>
      <c r="C316" s="372">
        <v>2</v>
      </c>
      <c r="D316" s="372">
        <v>2</v>
      </c>
    </row>
    <row r="317" spans="1:4">
      <c r="A317" t="s">
        <v>3088</v>
      </c>
      <c r="B317" t="s">
        <v>3089</v>
      </c>
      <c r="C317" s="372">
        <v>142</v>
      </c>
      <c r="D317" s="372">
        <v>142</v>
      </c>
    </row>
    <row r="318" spans="1:4">
      <c r="A318" t="s">
        <v>3664</v>
      </c>
      <c r="B318" t="s">
        <v>3665</v>
      </c>
      <c r="C318" s="372">
        <v>1990</v>
      </c>
      <c r="D318" s="372">
        <v>1990</v>
      </c>
    </row>
    <row r="319" spans="1:4">
      <c r="A319" t="s">
        <v>3323</v>
      </c>
      <c r="B319" t="s">
        <v>3324</v>
      </c>
      <c r="C319" s="372">
        <v>1482</v>
      </c>
      <c r="D319" s="372">
        <v>1482</v>
      </c>
    </row>
    <row r="320" spans="1:4">
      <c r="A320" t="s">
        <v>4363</v>
      </c>
      <c r="B320" t="s">
        <v>4364</v>
      </c>
      <c r="C320" s="372">
        <v>3145</v>
      </c>
      <c r="D320" s="372">
        <v>3145</v>
      </c>
    </row>
    <row r="321" spans="1:4">
      <c r="A321" t="s">
        <v>3726</v>
      </c>
      <c r="B321" t="s">
        <v>3727</v>
      </c>
      <c r="C321" s="372">
        <v>145</v>
      </c>
      <c r="D321" s="372">
        <v>145</v>
      </c>
    </row>
    <row r="322" spans="1:4">
      <c r="A322" t="s">
        <v>157</v>
      </c>
      <c r="B322" t="s">
        <v>1860</v>
      </c>
      <c r="C322" s="372">
        <v>29460</v>
      </c>
      <c r="D322" s="372">
        <v>29460</v>
      </c>
    </row>
    <row r="323" spans="1:4">
      <c r="A323" t="s">
        <v>160</v>
      </c>
      <c r="B323" t="s">
        <v>1861</v>
      </c>
      <c r="C323" s="372">
        <v>11611</v>
      </c>
      <c r="D323" s="372">
        <v>11611</v>
      </c>
    </row>
    <row r="324" spans="1:4">
      <c r="A324" t="s">
        <v>164</v>
      </c>
      <c r="B324" t="s">
        <v>1863</v>
      </c>
      <c r="C324" s="372">
        <v>0</v>
      </c>
      <c r="D324" s="372">
        <v>0</v>
      </c>
    </row>
    <row r="325" spans="1:4">
      <c r="A325" t="s">
        <v>163</v>
      </c>
      <c r="B325" t="s">
        <v>1862</v>
      </c>
      <c r="C325" s="372">
        <v>17803</v>
      </c>
      <c r="D325" s="372">
        <v>17803</v>
      </c>
    </row>
    <row r="326" spans="1:4">
      <c r="A326" t="s">
        <v>3090</v>
      </c>
      <c r="B326" t="s">
        <v>3091</v>
      </c>
      <c r="C326" s="372">
        <v>62</v>
      </c>
      <c r="D326" s="372">
        <v>62</v>
      </c>
    </row>
    <row r="327" spans="1:4">
      <c r="A327" t="s">
        <v>1904</v>
      </c>
      <c r="B327" t="s">
        <v>1905</v>
      </c>
      <c r="C327" s="372">
        <v>34</v>
      </c>
      <c r="D327" s="372">
        <v>34</v>
      </c>
    </row>
    <row r="328" spans="1:4">
      <c r="A328" t="s">
        <v>1906</v>
      </c>
      <c r="B328" t="s">
        <v>1907</v>
      </c>
      <c r="C328" s="372">
        <v>5</v>
      </c>
      <c r="D328" s="372">
        <v>5</v>
      </c>
    </row>
    <row r="329" spans="1:4">
      <c r="A329" t="s">
        <v>1908</v>
      </c>
      <c r="B329" t="s">
        <v>1909</v>
      </c>
      <c r="C329" s="372">
        <v>11</v>
      </c>
      <c r="D329" s="372">
        <v>11</v>
      </c>
    </row>
    <row r="330" spans="1:4">
      <c r="A330" t="s">
        <v>4365</v>
      </c>
      <c r="B330" t="s">
        <v>4366</v>
      </c>
      <c r="C330" s="372">
        <v>3</v>
      </c>
      <c r="D330" s="372">
        <v>3</v>
      </c>
    </row>
    <row r="331" spans="1:4">
      <c r="A331" t="s">
        <v>4496</v>
      </c>
      <c r="B331" t="s">
        <v>4497</v>
      </c>
      <c r="C331" s="372">
        <v>208</v>
      </c>
      <c r="D331" s="372">
        <v>208</v>
      </c>
    </row>
    <row r="332" spans="1:4">
      <c r="A332" t="s">
        <v>4498</v>
      </c>
      <c r="B332" t="s">
        <v>4499</v>
      </c>
      <c r="C332" s="372">
        <v>65</v>
      </c>
      <c r="D332" s="372">
        <v>65</v>
      </c>
    </row>
    <row r="333" spans="1:4">
      <c r="A333" t="s">
        <v>4500</v>
      </c>
      <c r="B333" t="s">
        <v>4501</v>
      </c>
      <c r="C333" s="372">
        <v>6</v>
      </c>
      <c r="D333" s="372">
        <v>6</v>
      </c>
    </row>
    <row r="334" spans="1:4">
      <c r="A334" t="s">
        <v>4530</v>
      </c>
      <c r="B334" t="s">
        <v>4531</v>
      </c>
      <c r="C334" s="372">
        <v>3</v>
      </c>
      <c r="D334" s="372">
        <v>3</v>
      </c>
    </row>
    <row r="335" spans="1:4">
      <c r="A335" t="s">
        <v>4502</v>
      </c>
      <c r="B335" t="s">
        <v>4503</v>
      </c>
      <c r="C335" s="372">
        <v>7812</v>
      </c>
      <c r="D335" s="372">
        <v>7812</v>
      </c>
    </row>
    <row r="336" spans="1:4">
      <c r="A336" t="s">
        <v>4711</v>
      </c>
      <c r="B336" t="s">
        <v>4712</v>
      </c>
      <c r="C336" s="372">
        <v>1</v>
      </c>
      <c r="D336" s="372">
        <v>1</v>
      </c>
    </row>
    <row r="337" spans="1:4">
      <c r="A337" t="s">
        <v>3363</v>
      </c>
      <c r="B337" t="s">
        <v>3364</v>
      </c>
      <c r="C337" s="372">
        <v>160</v>
      </c>
      <c r="D337" s="372">
        <v>160</v>
      </c>
    </row>
    <row r="338" spans="1:4">
      <c r="A338" t="s">
        <v>5962</v>
      </c>
      <c r="B338" t="s">
        <v>5963</v>
      </c>
      <c r="C338" s="372">
        <v>5428</v>
      </c>
      <c r="D338" s="372">
        <v>5428</v>
      </c>
    </row>
    <row r="339" spans="1:4">
      <c r="A339" t="s">
        <v>5964</v>
      </c>
      <c r="B339" t="s">
        <v>5965</v>
      </c>
      <c r="C339" s="372">
        <v>391</v>
      </c>
      <c r="D339" s="372">
        <v>391</v>
      </c>
    </row>
    <row r="340" spans="1:4">
      <c r="A340" t="s">
        <v>5966</v>
      </c>
      <c r="B340" t="s">
        <v>5967</v>
      </c>
      <c r="C340" s="372">
        <v>12</v>
      </c>
      <c r="D340" s="372">
        <v>12</v>
      </c>
    </row>
    <row r="341" spans="1:4">
      <c r="A341" t="s">
        <v>165</v>
      </c>
      <c r="B341" t="s">
        <v>1859</v>
      </c>
      <c r="C341" s="372">
        <v>20</v>
      </c>
      <c r="D341" s="372">
        <v>20</v>
      </c>
    </row>
    <row r="342" spans="1:4">
      <c r="A342" t="s">
        <v>3632</v>
      </c>
      <c r="B342" t="s">
        <v>3633</v>
      </c>
      <c r="C342" s="372">
        <v>411</v>
      </c>
      <c r="D342" s="372">
        <v>411</v>
      </c>
    </row>
    <row r="343" spans="1:4">
      <c r="A343" t="s">
        <v>3092</v>
      </c>
      <c r="B343" t="s">
        <v>3093</v>
      </c>
      <c r="C343" s="372">
        <v>766</v>
      </c>
      <c r="D343" s="372">
        <v>766</v>
      </c>
    </row>
    <row r="344" spans="1:4">
      <c r="A344" t="s">
        <v>3666</v>
      </c>
      <c r="B344" t="s">
        <v>3667</v>
      </c>
      <c r="C344" s="372">
        <v>112</v>
      </c>
      <c r="D344" s="372">
        <v>112</v>
      </c>
    </row>
    <row r="345" spans="1:4">
      <c r="A345" t="s">
        <v>3365</v>
      </c>
      <c r="B345" t="s">
        <v>3366</v>
      </c>
      <c r="C345" s="372">
        <v>1</v>
      </c>
      <c r="D345" s="372">
        <v>1</v>
      </c>
    </row>
    <row r="346" spans="1:4">
      <c r="A346" t="s">
        <v>3094</v>
      </c>
      <c r="B346" t="s">
        <v>3095</v>
      </c>
      <c r="C346" s="372">
        <v>82338</v>
      </c>
      <c r="D346" s="372">
        <v>82338</v>
      </c>
    </row>
    <row r="347" spans="1:4">
      <c r="A347" t="s">
        <v>3096</v>
      </c>
      <c r="B347" t="s">
        <v>3097</v>
      </c>
      <c r="C347" s="372">
        <v>4216</v>
      </c>
      <c r="D347" s="372">
        <v>4216</v>
      </c>
    </row>
    <row r="348" spans="1:4">
      <c r="A348" t="s">
        <v>3367</v>
      </c>
      <c r="B348" t="s">
        <v>3368</v>
      </c>
      <c r="C348" s="372">
        <v>208</v>
      </c>
      <c r="D348" s="372">
        <v>208</v>
      </c>
    </row>
    <row r="349" spans="1:4">
      <c r="A349" t="s">
        <v>3369</v>
      </c>
      <c r="B349" t="s">
        <v>3370</v>
      </c>
      <c r="C349" s="372">
        <v>121</v>
      </c>
      <c r="D349" s="372">
        <v>121</v>
      </c>
    </row>
    <row r="350" spans="1:4">
      <c r="A350" t="s">
        <v>3371</v>
      </c>
      <c r="B350" t="s">
        <v>3372</v>
      </c>
      <c r="C350" s="372">
        <v>156</v>
      </c>
      <c r="D350" s="372">
        <v>156</v>
      </c>
    </row>
    <row r="351" spans="1:4">
      <c r="A351" t="s">
        <v>3196</v>
      </c>
      <c r="B351" t="s">
        <v>3197</v>
      </c>
      <c r="C351" s="372">
        <v>2</v>
      </c>
      <c r="D351" s="372">
        <v>2</v>
      </c>
    </row>
    <row r="352" spans="1:4">
      <c r="A352" t="s">
        <v>3728</v>
      </c>
      <c r="B352" t="s">
        <v>3729</v>
      </c>
      <c r="C352" s="372">
        <v>734</v>
      </c>
      <c r="D352" s="372">
        <v>734</v>
      </c>
    </row>
    <row r="353" spans="1:4">
      <c r="A353" t="s">
        <v>3730</v>
      </c>
      <c r="B353" t="s">
        <v>3731</v>
      </c>
      <c r="C353" s="372">
        <v>959</v>
      </c>
      <c r="D353" s="372">
        <v>959</v>
      </c>
    </row>
    <row r="354" spans="1:4">
      <c r="A354" t="s">
        <v>3732</v>
      </c>
      <c r="B354" t="s">
        <v>3733</v>
      </c>
      <c r="C354" s="372">
        <v>17</v>
      </c>
      <c r="D354" s="372">
        <v>17</v>
      </c>
    </row>
    <row r="355" spans="1:4">
      <c r="A355" t="s">
        <v>3734</v>
      </c>
      <c r="B355" t="s">
        <v>3735</v>
      </c>
      <c r="C355" s="372">
        <v>10</v>
      </c>
      <c r="D355" s="372">
        <v>10</v>
      </c>
    </row>
    <row r="356" spans="1:4">
      <c r="A356" t="s">
        <v>3736</v>
      </c>
      <c r="B356" t="s">
        <v>3737</v>
      </c>
      <c r="C356" s="372">
        <v>577</v>
      </c>
      <c r="D356" s="372">
        <v>577</v>
      </c>
    </row>
    <row r="357" spans="1:4">
      <c r="A357" t="s">
        <v>3098</v>
      </c>
      <c r="B357" t="s">
        <v>3198</v>
      </c>
      <c r="C357" s="372">
        <v>235</v>
      </c>
      <c r="D357" s="372">
        <v>235</v>
      </c>
    </row>
    <row r="358" spans="1:4">
      <c r="A358" t="s">
        <v>4489</v>
      </c>
      <c r="B358" t="s">
        <v>4490</v>
      </c>
      <c r="C358" s="372">
        <v>1</v>
      </c>
      <c r="D358" s="372">
        <v>1</v>
      </c>
    </row>
    <row r="359" spans="1:4">
      <c r="A359" t="s">
        <v>2968</v>
      </c>
      <c r="B359" t="s">
        <v>2969</v>
      </c>
      <c r="C359" s="372">
        <v>12</v>
      </c>
      <c r="D359" s="372">
        <v>12</v>
      </c>
    </row>
    <row r="360" spans="1:4">
      <c r="A360" t="s">
        <v>4367</v>
      </c>
      <c r="B360" t="s">
        <v>4368</v>
      </c>
      <c r="C360" s="372">
        <v>5</v>
      </c>
      <c r="D360" s="372">
        <v>5</v>
      </c>
    </row>
    <row r="361" spans="1:4">
      <c r="A361" t="s">
        <v>4369</v>
      </c>
      <c r="B361" t="s">
        <v>4370</v>
      </c>
      <c r="C361" s="372">
        <v>9410</v>
      </c>
      <c r="D361" s="372">
        <v>9410</v>
      </c>
    </row>
    <row r="362" spans="1:4">
      <c r="A362" t="s">
        <v>2970</v>
      </c>
      <c r="B362" t="s">
        <v>2971</v>
      </c>
      <c r="C362" s="372">
        <v>6</v>
      </c>
      <c r="D362" s="372">
        <v>6</v>
      </c>
    </row>
    <row r="363" spans="1:4">
      <c r="A363" t="s">
        <v>2972</v>
      </c>
      <c r="B363" t="s">
        <v>2973</v>
      </c>
      <c r="C363" s="372">
        <v>166</v>
      </c>
      <c r="D363" s="372">
        <v>166</v>
      </c>
    </row>
    <row r="364" spans="1:4">
      <c r="A364" t="s">
        <v>2974</v>
      </c>
      <c r="B364" t="s">
        <v>2975</v>
      </c>
      <c r="C364" s="372">
        <v>283</v>
      </c>
      <c r="D364" s="372">
        <v>283</v>
      </c>
    </row>
    <row r="365" spans="1:4">
      <c r="A365" t="s">
        <v>2976</v>
      </c>
      <c r="B365" t="s">
        <v>2977</v>
      </c>
      <c r="C365" s="372">
        <v>12</v>
      </c>
      <c r="D365" s="372">
        <v>12</v>
      </c>
    </row>
    <row r="366" spans="1:4">
      <c r="A366" s="947" t="s">
        <v>6637</v>
      </c>
      <c r="B366" s="947" t="s">
        <v>6638</v>
      </c>
      <c r="C366" s="948">
        <v>2</v>
      </c>
      <c r="D366" s="948">
        <v>2</v>
      </c>
    </row>
    <row r="367" spans="1:4">
      <c r="A367" t="s">
        <v>4371</v>
      </c>
      <c r="B367" t="s">
        <v>4372</v>
      </c>
      <c r="C367" s="372">
        <v>90</v>
      </c>
      <c r="D367" s="372">
        <v>90</v>
      </c>
    </row>
    <row r="368" spans="1:4">
      <c r="A368" t="s">
        <v>2978</v>
      </c>
      <c r="B368" t="s">
        <v>2979</v>
      </c>
      <c r="C368" s="372">
        <v>3</v>
      </c>
      <c r="D368" s="372">
        <v>3</v>
      </c>
    </row>
    <row r="369" spans="1:4">
      <c r="A369" t="s">
        <v>4373</v>
      </c>
      <c r="B369" t="s">
        <v>4374</v>
      </c>
      <c r="C369" s="372">
        <v>33</v>
      </c>
      <c r="D369" s="372">
        <v>33</v>
      </c>
    </row>
    <row r="370" spans="1:4">
      <c r="A370" t="s">
        <v>4375</v>
      </c>
      <c r="B370" t="s">
        <v>4376</v>
      </c>
      <c r="C370" s="372">
        <v>2</v>
      </c>
      <c r="D370" s="372">
        <v>2</v>
      </c>
    </row>
    <row r="371" spans="1:4">
      <c r="A371" t="s">
        <v>4377</v>
      </c>
      <c r="B371" t="s">
        <v>4378</v>
      </c>
      <c r="C371" s="372">
        <v>1</v>
      </c>
      <c r="D371" s="372">
        <v>1</v>
      </c>
    </row>
    <row r="372" spans="1:4">
      <c r="A372" t="s">
        <v>4379</v>
      </c>
      <c r="B372" t="s">
        <v>4380</v>
      </c>
      <c r="C372" s="372">
        <v>12</v>
      </c>
      <c r="D372" s="372">
        <v>12</v>
      </c>
    </row>
    <row r="373" spans="1:4">
      <c r="A373" t="s">
        <v>4623</v>
      </c>
      <c r="B373" t="s">
        <v>4624</v>
      </c>
      <c r="C373" s="372">
        <v>1</v>
      </c>
      <c r="D373" s="372">
        <v>1</v>
      </c>
    </row>
    <row r="374" spans="1:4">
      <c r="A374" t="s">
        <v>4717</v>
      </c>
      <c r="B374" t="s">
        <v>4718</v>
      </c>
      <c r="C374" s="372">
        <v>10</v>
      </c>
      <c r="D374" s="372">
        <v>10</v>
      </c>
    </row>
    <row r="375" spans="1:4">
      <c r="A375" t="s">
        <v>3373</v>
      </c>
      <c r="B375" t="s">
        <v>3374</v>
      </c>
      <c r="C375" s="372">
        <v>4</v>
      </c>
      <c r="D375" s="372">
        <v>4</v>
      </c>
    </row>
    <row r="376" spans="1:4">
      <c r="A376" t="s">
        <v>3375</v>
      </c>
      <c r="B376" t="s">
        <v>3376</v>
      </c>
      <c r="C376" s="372">
        <v>1155</v>
      </c>
      <c r="D376" s="372">
        <v>1158</v>
      </c>
    </row>
    <row r="377" spans="1:4">
      <c r="A377" t="s">
        <v>3377</v>
      </c>
      <c r="B377" t="s">
        <v>3378</v>
      </c>
      <c r="C377" s="372">
        <v>1915</v>
      </c>
      <c r="D377" s="372">
        <v>1915</v>
      </c>
    </row>
    <row r="378" spans="1:4">
      <c r="A378" t="s">
        <v>3194</v>
      </c>
      <c r="B378" t="s">
        <v>3668</v>
      </c>
      <c r="C378" s="372">
        <v>1740</v>
      </c>
      <c r="D378" s="372">
        <v>1740</v>
      </c>
    </row>
    <row r="379" spans="1:4">
      <c r="A379" t="s">
        <v>3379</v>
      </c>
      <c r="B379" t="s">
        <v>3380</v>
      </c>
      <c r="C379" s="372">
        <v>311</v>
      </c>
      <c r="D379" s="372">
        <v>311</v>
      </c>
    </row>
    <row r="380" spans="1:4">
      <c r="A380" t="s">
        <v>4381</v>
      </c>
      <c r="B380" t="s">
        <v>4382</v>
      </c>
      <c r="C380" s="372">
        <v>50</v>
      </c>
      <c r="D380" s="372">
        <v>50</v>
      </c>
    </row>
    <row r="381" spans="1:4">
      <c r="A381" t="s">
        <v>4142</v>
      </c>
      <c r="B381" t="s">
        <v>4143</v>
      </c>
      <c r="C381" s="372">
        <v>1734</v>
      </c>
      <c r="D381" s="372">
        <v>1734</v>
      </c>
    </row>
    <row r="382" spans="1:4">
      <c r="A382" t="s">
        <v>3199</v>
      </c>
      <c r="B382" t="s">
        <v>3200</v>
      </c>
      <c r="C382" s="372">
        <v>8318</v>
      </c>
      <c r="D382" s="372">
        <v>8318</v>
      </c>
    </row>
    <row r="383" spans="1:4">
      <c r="A383" t="s">
        <v>1816</v>
      </c>
      <c r="B383" t="s">
        <v>1784</v>
      </c>
      <c r="C383" s="372">
        <v>0</v>
      </c>
      <c r="D383" s="372">
        <v>0</v>
      </c>
    </row>
    <row r="384" spans="1:4">
      <c r="A384" t="s">
        <v>1817</v>
      </c>
      <c r="B384" t="s">
        <v>1785</v>
      </c>
      <c r="C384" s="372">
        <v>1225</v>
      </c>
      <c r="D384" s="372">
        <v>1225</v>
      </c>
    </row>
    <row r="385" spans="1:4">
      <c r="A385" t="s">
        <v>1818</v>
      </c>
      <c r="B385" t="s">
        <v>1786</v>
      </c>
      <c r="C385" s="372">
        <v>37</v>
      </c>
      <c r="D385" s="372">
        <v>37</v>
      </c>
    </row>
    <row r="386" spans="1:4">
      <c r="A386" t="s">
        <v>1819</v>
      </c>
      <c r="B386" t="s">
        <v>1787</v>
      </c>
      <c r="C386" s="372">
        <v>0</v>
      </c>
      <c r="D386" s="372">
        <v>0</v>
      </c>
    </row>
    <row r="387" spans="1:4">
      <c r="A387" t="s">
        <v>4564</v>
      </c>
      <c r="B387" t="s">
        <v>4565</v>
      </c>
      <c r="C387" s="372">
        <v>24</v>
      </c>
      <c r="D387" s="372">
        <v>24</v>
      </c>
    </row>
    <row r="388" spans="1:4">
      <c r="A388" t="s">
        <v>1910</v>
      </c>
      <c r="B388" t="s">
        <v>1911</v>
      </c>
      <c r="C388" s="372">
        <v>10</v>
      </c>
      <c r="D388" s="372">
        <v>10</v>
      </c>
    </row>
    <row r="389" spans="1:4">
      <c r="A389" t="s">
        <v>1912</v>
      </c>
      <c r="B389" t="s">
        <v>1913</v>
      </c>
      <c r="C389" s="372">
        <v>7</v>
      </c>
      <c r="D389" s="372">
        <v>7</v>
      </c>
    </row>
    <row r="390" spans="1:4">
      <c r="A390" t="s">
        <v>3767</v>
      </c>
      <c r="B390" t="s">
        <v>3768</v>
      </c>
      <c r="C390" s="372">
        <v>761</v>
      </c>
      <c r="D390" s="372">
        <v>761</v>
      </c>
    </row>
    <row r="391" spans="1:4">
      <c r="A391" t="s">
        <v>1914</v>
      </c>
      <c r="B391" t="s">
        <v>1915</v>
      </c>
      <c r="C391" s="372">
        <v>2</v>
      </c>
      <c r="D391" s="372">
        <v>2</v>
      </c>
    </row>
    <row r="392" spans="1:4">
      <c r="A392" t="s">
        <v>3769</v>
      </c>
      <c r="B392" t="s">
        <v>3770</v>
      </c>
      <c r="C392" s="372">
        <v>110</v>
      </c>
      <c r="D392" s="372">
        <v>110</v>
      </c>
    </row>
    <row r="393" spans="1:4">
      <c r="A393" t="s">
        <v>4144</v>
      </c>
      <c r="B393" t="s">
        <v>4145</v>
      </c>
      <c r="C393" s="372">
        <v>3</v>
      </c>
      <c r="D393" s="372">
        <v>3</v>
      </c>
    </row>
    <row r="394" spans="1:4">
      <c r="A394" t="s">
        <v>3993</v>
      </c>
      <c r="B394" t="s">
        <v>3994</v>
      </c>
      <c r="C394" s="372">
        <v>4</v>
      </c>
      <c r="D394" s="372">
        <v>4</v>
      </c>
    </row>
    <row r="395" spans="1:4">
      <c r="A395" t="s">
        <v>4146</v>
      </c>
      <c r="B395" t="s">
        <v>4147</v>
      </c>
      <c r="C395" s="372">
        <v>2</v>
      </c>
      <c r="D395" s="372">
        <v>2</v>
      </c>
    </row>
    <row r="396" spans="1:4">
      <c r="A396" t="s">
        <v>4148</v>
      </c>
      <c r="B396" t="s">
        <v>4149</v>
      </c>
      <c r="C396" s="372">
        <v>9</v>
      </c>
      <c r="D396" s="372">
        <v>9</v>
      </c>
    </row>
    <row r="397" spans="1:4">
      <c r="A397" t="s">
        <v>3099</v>
      </c>
      <c r="B397" t="s">
        <v>3100</v>
      </c>
      <c r="C397" s="372">
        <v>38337</v>
      </c>
      <c r="D397" s="372">
        <v>38337</v>
      </c>
    </row>
    <row r="398" spans="1:4">
      <c r="A398" t="s">
        <v>3771</v>
      </c>
      <c r="B398" t="s">
        <v>3772</v>
      </c>
      <c r="C398" s="372">
        <v>339</v>
      </c>
      <c r="D398" s="372">
        <v>339</v>
      </c>
    </row>
    <row r="399" spans="1:4">
      <c r="A399" t="s">
        <v>3738</v>
      </c>
      <c r="B399" t="s">
        <v>3739</v>
      </c>
      <c r="C399" s="372">
        <v>99</v>
      </c>
      <c r="D399" s="372">
        <v>99</v>
      </c>
    </row>
    <row r="400" spans="1:4">
      <c r="A400" t="s">
        <v>4150</v>
      </c>
      <c r="B400" t="s">
        <v>4151</v>
      </c>
      <c r="C400" s="372">
        <v>4</v>
      </c>
      <c r="D400" s="372">
        <v>4</v>
      </c>
    </row>
    <row r="401" spans="1:4">
      <c r="A401" t="s">
        <v>3995</v>
      </c>
      <c r="B401" t="s">
        <v>3996</v>
      </c>
      <c r="C401" s="372">
        <v>542</v>
      </c>
      <c r="D401" s="372">
        <v>542</v>
      </c>
    </row>
    <row r="402" spans="1:4">
      <c r="A402" t="s">
        <v>3997</v>
      </c>
      <c r="B402" t="s">
        <v>3998</v>
      </c>
      <c r="C402" s="372">
        <v>2</v>
      </c>
      <c r="D402" s="372">
        <v>2</v>
      </c>
    </row>
    <row r="403" spans="1:4">
      <c r="A403" t="s">
        <v>3773</v>
      </c>
      <c r="B403" t="s">
        <v>3774</v>
      </c>
      <c r="C403" s="372">
        <v>10</v>
      </c>
      <c r="D403" s="372">
        <v>10</v>
      </c>
    </row>
    <row r="404" spans="1:4">
      <c r="A404" t="s">
        <v>1916</v>
      </c>
      <c r="B404" t="s">
        <v>1917</v>
      </c>
      <c r="C404" s="372">
        <v>14</v>
      </c>
      <c r="D404" s="372">
        <v>14</v>
      </c>
    </row>
    <row r="405" spans="1:4">
      <c r="A405" t="s">
        <v>2690</v>
      </c>
      <c r="B405" t="s">
        <v>2691</v>
      </c>
      <c r="C405" s="372">
        <v>52</v>
      </c>
      <c r="D405" s="372">
        <v>52</v>
      </c>
    </row>
    <row r="406" spans="1:4">
      <c r="A406" t="s">
        <v>1918</v>
      </c>
      <c r="B406" t="s">
        <v>1919</v>
      </c>
      <c r="C406" s="372">
        <v>15</v>
      </c>
      <c r="D406" s="372">
        <v>15</v>
      </c>
    </row>
    <row r="407" spans="1:4">
      <c r="A407" t="s">
        <v>3775</v>
      </c>
      <c r="B407" t="s">
        <v>3776</v>
      </c>
      <c r="C407" s="372">
        <v>3</v>
      </c>
      <c r="D407" s="372">
        <v>3</v>
      </c>
    </row>
    <row r="408" spans="1:4">
      <c r="A408" t="s">
        <v>2545</v>
      </c>
      <c r="B408" t="s">
        <v>2546</v>
      </c>
      <c r="C408" s="372">
        <v>2</v>
      </c>
      <c r="D408" s="372">
        <v>2</v>
      </c>
    </row>
    <row r="409" spans="1:4">
      <c r="A409" t="s">
        <v>1920</v>
      </c>
      <c r="B409" t="s">
        <v>1921</v>
      </c>
      <c r="C409" s="372">
        <v>1836</v>
      </c>
      <c r="D409" s="372">
        <v>1836</v>
      </c>
    </row>
    <row r="410" spans="1:4">
      <c r="A410" t="s">
        <v>3241</v>
      </c>
      <c r="B410" t="s">
        <v>3242</v>
      </c>
      <c r="C410" s="372">
        <v>360</v>
      </c>
      <c r="D410" s="372">
        <v>360</v>
      </c>
    </row>
    <row r="411" spans="1:4">
      <c r="A411" t="s">
        <v>3243</v>
      </c>
      <c r="B411" t="s">
        <v>3244</v>
      </c>
      <c r="C411" s="372">
        <v>1092</v>
      </c>
      <c r="D411" s="372">
        <v>1099</v>
      </c>
    </row>
    <row r="412" spans="1:4">
      <c r="A412" t="s">
        <v>3777</v>
      </c>
      <c r="B412" t="s">
        <v>3778</v>
      </c>
      <c r="C412" s="372">
        <v>5</v>
      </c>
      <c r="D412" s="372">
        <v>5</v>
      </c>
    </row>
    <row r="413" spans="1:4">
      <c r="A413" t="s">
        <v>3634</v>
      </c>
      <c r="B413" t="s">
        <v>3635</v>
      </c>
      <c r="C413" s="372">
        <v>3</v>
      </c>
      <c r="D413" s="372">
        <v>3</v>
      </c>
    </row>
    <row r="414" spans="1:4">
      <c r="A414" t="s">
        <v>4152</v>
      </c>
      <c r="B414" t="s">
        <v>4153</v>
      </c>
      <c r="C414" s="372">
        <v>1</v>
      </c>
      <c r="D414" s="372">
        <v>1</v>
      </c>
    </row>
    <row r="415" spans="1:4">
      <c r="A415" t="s">
        <v>2819</v>
      </c>
      <c r="B415" t="s">
        <v>2820</v>
      </c>
      <c r="C415" s="372">
        <v>3</v>
      </c>
      <c r="D415" s="372">
        <v>3</v>
      </c>
    </row>
    <row r="416" spans="1:4">
      <c r="A416" t="s">
        <v>4154</v>
      </c>
      <c r="B416" t="s">
        <v>4155</v>
      </c>
      <c r="C416" s="372">
        <v>8</v>
      </c>
      <c r="D416" s="372">
        <v>8</v>
      </c>
    </row>
    <row r="417" spans="1:4">
      <c r="A417" t="s">
        <v>4156</v>
      </c>
      <c r="B417" t="s">
        <v>4157</v>
      </c>
      <c r="C417" s="372">
        <v>3</v>
      </c>
      <c r="D417" s="372">
        <v>3</v>
      </c>
    </row>
    <row r="418" spans="1:4">
      <c r="A418" t="s">
        <v>4158</v>
      </c>
      <c r="B418" t="s">
        <v>4159</v>
      </c>
      <c r="C418" s="372">
        <v>11</v>
      </c>
      <c r="D418" s="372">
        <v>11</v>
      </c>
    </row>
    <row r="419" spans="1:4">
      <c r="A419" t="s">
        <v>4160</v>
      </c>
      <c r="B419" t="s">
        <v>4161</v>
      </c>
      <c r="C419" s="372">
        <v>14</v>
      </c>
      <c r="D419" s="372">
        <v>14</v>
      </c>
    </row>
    <row r="420" spans="1:4">
      <c r="A420" t="s">
        <v>1922</v>
      </c>
      <c r="B420" t="s">
        <v>1923</v>
      </c>
      <c r="C420" s="372">
        <v>4</v>
      </c>
      <c r="D420" s="372">
        <v>4</v>
      </c>
    </row>
    <row r="421" spans="1:4">
      <c r="A421" t="s">
        <v>3636</v>
      </c>
      <c r="B421" t="s">
        <v>3637</v>
      </c>
      <c r="C421" s="372">
        <v>190</v>
      </c>
      <c r="D421" s="372">
        <v>190</v>
      </c>
    </row>
    <row r="422" spans="1:4">
      <c r="A422" t="s">
        <v>3638</v>
      </c>
      <c r="B422" t="s">
        <v>3639</v>
      </c>
      <c r="C422" s="372">
        <v>130</v>
      </c>
      <c r="D422" s="372">
        <v>130</v>
      </c>
    </row>
    <row r="423" spans="1:4">
      <c r="A423" t="s">
        <v>1924</v>
      </c>
      <c r="B423" t="s">
        <v>1925</v>
      </c>
      <c r="C423" s="372">
        <v>112</v>
      </c>
      <c r="D423" s="372">
        <v>112</v>
      </c>
    </row>
    <row r="424" spans="1:4">
      <c r="A424" t="s">
        <v>1926</v>
      </c>
      <c r="B424" t="s">
        <v>1927</v>
      </c>
      <c r="C424" s="372">
        <v>1</v>
      </c>
      <c r="D424" s="372">
        <v>1</v>
      </c>
    </row>
    <row r="425" spans="1:4">
      <c r="A425" t="s">
        <v>1928</v>
      </c>
      <c r="B425" t="s">
        <v>1929</v>
      </c>
      <c r="C425" s="372">
        <v>2</v>
      </c>
      <c r="D425" s="372">
        <v>2</v>
      </c>
    </row>
    <row r="426" spans="1:4">
      <c r="A426" t="s">
        <v>2449</v>
      </c>
      <c r="B426" t="s">
        <v>2450</v>
      </c>
      <c r="C426" s="372">
        <v>2</v>
      </c>
      <c r="D426" s="372">
        <v>2</v>
      </c>
    </row>
    <row r="427" spans="1:4">
      <c r="A427" t="s">
        <v>2951</v>
      </c>
      <c r="B427" t="s">
        <v>2952</v>
      </c>
      <c r="C427" s="372">
        <v>1</v>
      </c>
      <c r="D427" s="372">
        <v>1</v>
      </c>
    </row>
    <row r="428" spans="1:4">
      <c r="A428" t="s">
        <v>3740</v>
      </c>
      <c r="B428" t="s">
        <v>3741</v>
      </c>
      <c r="C428" s="372">
        <v>24</v>
      </c>
      <c r="D428" s="372">
        <v>24</v>
      </c>
    </row>
    <row r="429" spans="1:4">
      <c r="A429" t="s">
        <v>3742</v>
      </c>
      <c r="B429" t="s">
        <v>3743</v>
      </c>
      <c r="C429" s="372">
        <v>230</v>
      </c>
      <c r="D429" s="372">
        <v>230</v>
      </c>
    </row>
    <row r="430" spans="1:4">
      <c r="A430" t="s">
        <v>3744</v>
      </c>
      <c r="B430" t="s">
        <v>3745</v>
      </c>
      <c r="C430" s="372">
        <v>61</v>
      </c>
      <c r="D430" s="372">
        <v>61</v>
      </c>
    </row>
    <row r="431" spans="1:4">
      <c r="A431" t="s">
        <v>2413</v>
      </c>
      <c r="B431" t="s">
        <v>2414</v>
      </c>
      <c r="C431" s="372">
        <v>8</v>
      </c>
      <c r="D431" s="372">
        <v>8</v>
      </c>
    </row>
    <row r="432" spans="1:4">
      <c r="A432" t="s">
        <v>3746</v>
      </c>
      <c r="B432" t="s">
        <v>3747</v>
      </c>
      <c r="C432" s="372">
        <v>3</v>
      </c>
      <c r="D432" s="372">
        <v>3</v>
      </c>
    </row>
    <row r="433" spans="1:4">
      <c r="A433" t="s">
        <v>3748</v>
      </c>
      <c r="B433" t="s">
        <v>3749</v>
      </c>
      <c r="C433" s="372">
        <v>464</v>
      </c>
      <c r="D433" s="372">
        <v>464</v>
      </c>
    </row>
    <row r="434" spans="1:4">
      <c r="A434" t="s">
        <v>3750</v>
      </c>
      <c r="B434" t="s">
        <v>3751</v>
      </c>
      <c r="C434" s="372">
        <v>1912</v>
      </c>
      <c r="D434" s="372">
        <v>1912</v>
      </c>
    </row>
    <row r="435" spans="1:4">
      <c r="A435" t="s">
        <v>3779</v>
      </c>
      <c r="B435" t="s">
        <v>3780</v>
      </c>
      <c r="C435" s="372">
        <v>70</v>
      </c>
      <c r="D435" s="372">
        <v>70</v>
      </c>
    </row>
    <row r="436" spans="1:4">
      <c r="A436" t="s">
        <v>1930</v>
      </c>
      <c r="B436" t="s">
        <v>1931</v>
      </c>
      <c r="C436" s="372">
        <v>5</v>
      </c>
      <c r="D436" s="372">
        <v>5</v>
      </c>
    </row>
    <row r="437" spans="1:4">
      <c r="A437" t="s">
        <v>3781</v>
      </c>
      <c r="B437" t="s">
        <v>3782</v>
      </c>
      <c r="C437" s="372">
        <v>109</v>
      </c>
      <c r="D437" s="372">
        <v>109</v>
      </c>
    </row>
    <row r="438" spans="1:4">
      <c r="A438" t="s">
        <v>2547</v>
      </c>
      <c r="B438" t="s">
        <v>2980</v>
      </c>
      <c r="C438" s="372">
        <v>204</v>
      </c>
      <c r="D438" s="372">
        <v>204</v>
      </c>
    </row>
    <row r="439" spans="1:4">
      <c r="A439" t="s">
        <v>2548</v>
      </c>
      <c r="B439" t="s">
        <v>2549</v>
      </c>
      <c r="C439" s="372">
        <v>372</v>
      </c>
      <c r="D439" s="372">
        <v>372</v>
      </c>
    </row>
    <row r="440" spans="1:4">
      <c r="A440" t="s">
        <v>2550</v>
      </c>
      <c r="B440" t="s">
        <v>2551</v>
      </c>
      <c r="C440" s="372">
        <v>39</v>
      </c>
      <c r="D440" s="372">
        <v>39</v>
      </c>
    </row>
    <row r="441" spans="1:4">
      <c r="A441" t="s">
        <v>1932</v>
      </c>
      <c r="B441" t="s">
        <v>2981</v>
      </c>
      <c r="C441" s="372">
        <v>13</v>
      </c>
      <c r="D441" s="372">
        <v>11</v>
      </c>
    </row>
    <row r="442" spans="1:4">
      <c r="A442" t="s">
        <v>2552</v>
      </c>
      <c r="B442" t="s">
        <v>2553</v>
      </c>
      <c r="C442" s="372">
        <v>2</v>
      </c>
      <c r="D442" s="372">
        <v>2</v>
      </c>
    </row>
    <row r="443" spans="1:4">
      <c r="A443" t="s">
        <v>2821</v>
      </c>
      <c r="B443" t="s">
        <v>2822</v>
      </c>
      <c r="C443" s="372">
        <v>1</v>
      </c>
      <c r="D443" s="372">
        <v>1</v>
      </c>
    </row>
    <row r="444" spans="1:4">
      <c r="A444" t="s">
        <v>6600</v>
      </c>
      <c r="B444" t="s">
        <v>6601</v>
      </c>
      <c r="C444" s="372">
        <v>1</v>
      </c>
      <c r="D444" s="372">
        <v>1</v>
      </c>
    </row>
    <row r="445" spans="1:4">
      <c r="A445" t="s">
        <v>6612</v>
      </c>
      <c r="B445" t="s">
        <v>6613</v>
      </c>
      <c r="C445" s="372">
        <v>1</v>
      </c>
      <c r="D445" s="372">
        <v>1</v>
      </c>
    </row>
    <row r="446" spans="1:4">
      <c r="A446" t="s">
        <v>2823</v>
      </c>
      <c r="B446" t="s">
        <v>2824</v>
      </c>
      <c r="C446" s="372">
        <v>5</v>
      </c>
      <c r="D446" s="372">
        <v>5</v>
      </c>
    </row>
    <row r="447" spans="1:4">
      <c r="A447" t="s">
        <v>2825</v>
      </c>
      <c r="B447" t="s">
        <v>2826</v>
      </c>
      <c r="C447" s="372">
        <v>5</v>
      </c>
      <c r="D447" s="372">
        <v>5</v>
      </c>
    </row>
    <row r="448" spans="1:4">
      <c r="A448" t="s">
        <v>6578</v>
      </c>
      <c r="B448" t="s">
        <v>6579</v>
      </c>
      <c r="C448" s="372">
        <v>1</v>
      </c>
      <c r="D448" s="372">
        <v>1</v>
      </c>
    </row>
    <row r="449" spans="1:4">
      <c r="A449" t="s">
        <v>1933</v>
      </c>
      <c r="B449" t="s">
        <v>1934</v>
      </c>
      <c r="C449" s="372">
        <v>32</v>
      </c>
      <c r="D449" s="372">
        <v>32</v>
      </c>
    </row>
    <row r="450" spans="1:4">
      <c r="A450" t="s">
        <v>1935</v>
      </c>
      <c r="B450" t="s">
        <v>1936</v>
      </c>
      <c r="C450" s="372">
        <v>2</v>
      </c>
      <c r="D450" s="372">
        <v>2</v>
      </c>
    </row>
    <row r="451" spans="1:4">
      <c r="A451" t="s">
        <v>1937</v>
      </c>
      <c r="B451" t="s">
        <v>1938</v>
      </c>
      <c r="C451" s="372">
        <v>1</v>
      </c>
      <c r="D451" s="372">
        <v>1</v>
      </c>
    </row>
    <row r="452" spans="1:4">
      <c r="A452" t="s">
        <v>1939</v>
      </c>
      <c r="B452" t="s">
        <v>1940</v>
      </c>
      <c r="C452" s="372">
        <v>26</v>
      </c>
      <c r="D452" s="372">
        <v>26</v>
      </c>
    </row>
    <row r="453" spans="1:4">
      <c r="A453" t="s">
        <v>1941</v>
      </c>
      <c r="B453" t="s">
        <v>1942</v>
      </c>
      <c r="C453" s="372">
        <v>19</v>
      </c>
      <c r="D453" s="372">
        <v>19</v>
      </c>
    </row>
    <row r="454" spans="1:4">
      <c r="A454" t="s">
        <v>2827</v>
      </c>
      <c r="B454" t="s">
        <v>2828</v>
      </c>
      <c r="C454" s="372">
        <v>1</v>
      </c>
      <c r="D454" s="372">
        <v>1</v>
      </c>
    </row>
    <row r="455" spans="1:4">
      <c r="A455" t="s">
        <v>2829</v>
      </c>
      <c r="B455" t="s">
        <v>2830</v>
      </c>
      <c r="C455" s="372">
        <v>1</v>
      </c>
      <c r="D455" s="372">
        <v>1</v>
      </c>
    </row>
    <row r="456" spans="1:4">
      <c r="A456" t="s">
        <v>1943</v>
      </c>
      <c r="B456" t="s">
        <v>1944</v>
      </c>
      <c r="C456" s="372">
        <v>11</v>
      </c>
      <c r="D456" s="372">
        <v>11</v>
      </c>
    </row>
    <row r="457" spans="1:4">
      <c r="A457" t="s">
        <v>1945</v>
      </c>
      <c r="B457" t="s">
        <v>1946</v>
      </c>
      <c r="C457" s="372">
        <v>2</v>
      </c>
      <c r="D457" s="372">
        <v>2</v>
      </c>
    </row>
    <row r="458" spans="1:4">
      <c r="A458" t="s">
        <v>2953</v>
      </c>
      <c r="B458" t="s">
        <v>2954</v>
      </c>
      <c r="C458" s="372">
        <v>2</v>
      </c>
      <c r="D458" s="372">
        <v>2</v>
      </c>
    </row>
    <row r="459" spans="1:4">
      <c r="A459" t="s">
        <v>1947</v>
      </c>
      <c r="B459" t="s">
        <v>1948</v>
      </c>
      <c r="C459" s="372">
        <v>9</v>
      </c>
      <c r="D459" s="372">
        <v>9</v>
      </c>
    </row>
    <row r="460" spans="1:4">
      <c r="A460" t="s">
        <v>2554</v>
      </c>
      <c r="B460" t="s">
        <v>2555</v>
      </c>
      <c r="C460" s="372">
        <v>1</v>
      </c>
      <c r="D460" s="372">
        <v>1</v>
      </c>
    </row>
    <row r="461" spans="1:4">
      <c r="A461" t="s">
        <v>1949</v>
      </c>
      <c r="B461" t="s">
        <v>1950</v>
      </c>
      <c r="C461" s="372">
        <v>2</v>
      </c>
      <c r="D461" s="372">
        <v>2</v>
      </c>
    </row>
    <row r="462" spans="1:4">
      <c r="A462" t="s">
        <v>1951</v>
      </c>
      <c r="B462" t="s">
        <v>1952</v>
      </c>
      <c r="C462" s="372">
        <v>271</v>
      </c>
      <c r="D462" s="372">
        <v>271</v>
      </c>
    </row>
    <row r="463" spans="1:4">
      <c r="A463" t="s">
        <v>2415</v>
      </c>
      <c r="B463" t="s">
        <v>2416</v>
      </c>
      <c r="C463" s="372">
        <v>2</v>
      </c>
      <c r="D463" s="372">
        <v>2</v>
      </c>
    </row>
    <row r="464" spans="1:4">
      <c r="A464" t="s">
        <v>1953</v>
      </c>
      <c r="B464" t="s">
        <v>1954</v>
      </c>
      <c r="C464" s="372">
        <v>2</v>
      </c>
      <c r="D464" s="372">
        <v>2</v>
      </c>
    </row>
    <row r="465" spans="1:4">
      <c r="A465" t="s">
        <v>1955</v>
      </c>
      <c r="B465" t="s">
        <v>1956</v>
      </c>
      <c r="C465" s="372">
        <v>1</v>
      </c>
      <c r="D465" s="372">
        <v>1</v>
      </c>
    </row>
    <row r="466" spans="1:4">
      <c r="A466" t="s">
        <v>1957</v>
      </c>
      <c r="B466" t="s">
        <v>1958</v>
      </c>
      <c r="C466" s="372">
        <v>14</v>
      </c>
      <c r="D466" s="372">
        <v>14</v>
      </c>
    </row>
    <row r="467" spans="1:4">
      <c r="A467" t="s">
        <v>1959</v>
      </c>
      <c r="B467" t="s">
        <v>1960</v>
      </c>
      <c r="C467" s="372">
        <v>2</v>
      </c>
      <c r="D467" s="372">
        <v>2</v>
      </c>
    </row>
    <row r="468" spans="1:4">
      <c r="A468" t="s">
        <v>3068</v>
      </c>
      <c r="B468" t="s">
        <v>3069</v>
      </c>
      <c r="C468" s="372">
        <v>1</v>
      </c>
      <c r="D468" s="372">
        <v>1</v>
      </c>
    </row>
    <row r="469" spans="1:4">
      <c r="A469" t="s">
        <v>2379</v>
      </c>
      <c r="B469" t="s">
        <v>2380</v>
      </c>
      <c r="C469" s="372">
        <v>2</v>
      </c>
      <c r="D469" s="372">
        <v>2</v>
      </c>
    </row>
    <row r="470" spans="1:4">
      <c r="A470" t="s">
        <v>1961</v>
      </c>
      <c r="B470" t="s">
        <v>1962</v>
      </c>
      <c r="C470" s="372">
        <v>20</v>
      </c>
      <c r="D470" s="372">
        <v>20</v>
      </c>
    </row>
    <row r="471" spans="1:4">
      <c r="A471" t="s">
        <v>1963</v>
      </c>
      <c r="B471" t="s">
        <v>1964</v>
      </c>
      <c r="C471" s="372">
        <v>1</v>
      </c>
      <c r="D471" s="372">
        <v>1</v>
      </c>
    </row>
    <row r="472" spans="1:4">
      <c r="A472" t="s">
        <v>2401</v>
      </c>
      <c r="B472" t="s">
        <v>2402</v>
      </c>
      <c r="C472" s="372">
        <v>1</v>
      </c>
      <c r="D472" s="372">
        <v>1</v>
      </c>
    </row>
    <row r="473" spans="1:4">
      <c r="A473" t="s">
        <v>1965</v>
      </c>
      <c r="B473" t="s">
        <v>1966</v>
      </c>
      <c r="C473" s="372">
        <v>24</v>
      </c>
      <c r="D473" s="372">
        <v>24</v>
      </c>
    </row>
    <row r="474" spans="1:4">
      <c r="A474" t="s">
        <v>1967</v>
      </c>
      <c r="B474" t="s">
        <v>1968</v>
      </c>
      <c r="C474" s="372">
        <v>5</v>
      </c>
      <c r="D474" s="372">
        <v>5</v>
      </c>
    </row>
    <row r="475" spans="1:4">
      <c r="A475" t="s">
        <v>1969</v>
      </c>
      <c r="B475" t="s">
        <v>1970</v>
      </c>
      <c r="C475" s="372">
        <v>1</v>
      </c>
      <c r="D475" s="372">
        <v>1</v>
      </c>
    </row>
    <row r="476" spans="1:4">
      <c r="A476" t="s">
        <v>1971</v>
      </c>
      <c r="B476" t="s">
        <v>1972</v>
      </c>
      <c r="C476" s="372">
        <v>35</v>
      </c>
      <c r="D476" s="372">
        <v>35</v>
      </c>
    </row>
    <row r="477" spans="1:4">
      <c r="A477" t="s">
        <v>1973</v>
      </c>
      <c r="B477" t="s">
        <v>1974</v>
      </c>
      <c r="C477" s="372">
        <v>25</v>
      </c>
      <c r="D477" s="372">
        <v>25</v>
      </c>
    </row>
    <row r="478" spans="1:4">
      <c r="A478" t="s">
        <v>1975</v>
      </c>
      <c r="B478" t="s">
        <v>1976</v>
      </c>
      <c r="C478" s="372">
        <v>130</v>
      </c>
      <c r="D478" s="372">
        <v>130</v>
      </c>
    </row>
    <row r="479" spans="1:4">
      <c r="A479" t="s">
        <v>1977</v>
      </c>
      <c r="B479" t="s">
        <v>1978</v>
      </c>
      <c r="C479" s="372">
        <v>2</v>
      </c>
      <c r="D479" s="372">
        <v>2</v>
      </c>
    </row>
    <row r="480" spans="1:4">
      <c r="A480" t="s">
        <v>1979</v>
      </c>
      <c r="B480" t="s">
        <v>1980</v>
      </c>
      <c r="C480" s="372">
        <v>110</v>
      </c>
      <c r="D480" s="372">
        <v>110</v>
      </c>
    </row>
    <row r="481" spans="1:4">
      <c r="A481" t="s">
        <v>2381</v>
      </c>
      <c r="B481" t="s">
        <v>2382</v>
      </c>
      <c r="C481" s="372">
        <v>2</v>
      </c>
      <c r="D481" s="372">
        <v>2</v>
      </c>
    </row>
    <row r="482" spans="1:4">
      <c r="A482" t="s">
        <v>1981</v>
      </c>
      <c r="B482" t="s">
        <v>1982</v>
      </c>
      <c r="C482" s="372">
        <v>27</v>
      </c>
      <c r="D482" s="372">
        <v>27</v>
      </c>
    </row>
    <row r="483" spans="1:4">
      <c r="A483" t="s">
        <v>1983</v>
      </c>
      <c r="B483" t="s">
        <v>1984</v>
      </c>
      <c r="C483" s="372">
        <v>155</v>
      </c>
      <c r="D483" s="372">
        <v>163</v>
      </c>
    </row>
    <row r="484" spans="1:4">
      <c r="A484" t="s">
        <v>1985</v>
      </c>
      <c r="B484" t="s">
        <v>1986</v>
      </c>
      <c r="C484" s="372">
        <v>38</v>
      </c>
      <c r="D484" s="372">
        <v>38</v>
      </c>
    </row>
    <row r="485" spans="1:4">
      <c r="A485" t="s">
        <v>1987</v>
      </c>
      <c r="B485" t="s">
        <v>1988</v>
      </c>
      <c r="C485" s="372">
        <v>2</v>
      </c>
      <c r="D485" s="372">
        <v>2</v>
      </c>
    </row>
    <row r="486" spans="1:4">
      <c r="A486" t="s">
        <v>1989</v>
      </c>
      <c r="B486" t="s">
        <v>1990</v>
      </c>
      <c r="C486" s="372">
        <v>14</v>
      </c>
      <c r="D486" s="372">
        <v>14</v>
      </c>
    </row>
    <row r="487" spans="1:4">
      <c r="A487" t="s">
        <v>1991</v>
      </c>
      <c r="B487" t="s">
        <v>1992</v>
      </c>
      <c r="C487" s="372">
        <v>6</v>
      </c>
      <c r="D487" s="372">
        <v>6</v>
      </c>
    </row>
    <row r="488" spans="1:4">
      <c r="A488" t="s">
        <v>1993</v>
      </c>
      <c r="B488" t="s">
        <v>1994</v>
      </c>
      <c r="C488" s="372">
        <v>3</v>
      </c>
      <c r="D488" s="372">
        <v>3</v>
      </c>
    </row>
    <row r="489" spans="1:4">
      <c r="A489" t="s">
        <v>1995</v>
      </c>
      <c r="B489" t="s">
        <v>1996</v>
      </c>
      <c r="C489" s="372">
        <v>54</v>
      </c>
      <c r="D489" s="372">
        <v>54</v>
      </c>
    </row>
    <row r="490" spans="1:4">
      <c r="A490" t="s">
        <v>6580</v>
      </c>
      <c r="B490" t="s">
        <v>6581</v>
      </c>
      <c r="C490" s="372">
        <v>1</v>
      </c>
      <c r="D490" s="372">
        <v>1</v>
      </c>
    </row>
    <row r="491" spans="1:4">
      <c r="A491" t="s">
        <v>1997</v>
      </c>
      <c r="B491" t="s">
        <v>3201</v>
      </c>
      <c r="C491" s="372">
        <v>294</v>
      </c>
      <c r="D491" s="372">
        <v>294</v>
      </c>
    </row>
    <row r="492" spans="1:4">
      <c r="A492" t="s">
        <v>3202</v>
      </c>
      <c r="B492" t="s">
        <v>3203</v>
      </c>
      <c r="C492" s="372">
        <v>56</v>
      </c>
      <c r="D492" s="372">
        <v>58</v>
      </c>
    </row>
    <row r="493" spans="1:4">
      <c r="A493" t="s">
        <v>1998</v>
      </c>
      <c r="B493" t="s">
        <v>1999</v>
      </c>
      <c r="C493" s="372">
        <v>14</v>
      </c>
      <c r="D493" s="372">
        <v>14</v>
      </c>
    </row>
    <row r="494" spans="1:4">
      <c r="A494" t="s">
        <v>2000</v>
      </c>
      <c r="B494" t="s">
        <v>2001</v>
      </c>
      <c r="C494" s="372">
        <v>6</v>
      </c>
      <c r="D494" s="372">
        <v>6</v>
      </c>
    </row>
    <row r="495" spans="1:4">
      <c r="A495" t="s">
        <v>2002</v>
      </c>
      <c r="B495" t="s">
        <v>2003</v>
      </c>
      <c r="C495" s="372">
        <v>6</v>
      </c>
      <c r="D495" s="372">
        <v>6</v>
      </c>
    </row>
    <row r="496" spans="1:4">
      <c r="A496" t="s">
        <v>2403</v>
      </c>
      <c r="B496" t="s">
        <v>2404</v>
      </c>
      <c r="C496" s="372">
        <v>3</v>
      </c>
      <c r="D496" s="372">
        <v>3</v>
      </c>
    </row>
    <row r="497" spans="1:4">
      <c r="A497" t="s">
        <v>2004</v>
      </c>
      <c r="B497" t="s">
        <v>2005</v>
      </c>
      <c r="C497" s="372">
        <v>2</v>
      </c>
      <c r="D497" s="372">
        <v>2</v>
      </c>
    </row>
    <row r="498" spans="1:4">
      <c r="A498" t="s">
        <v>2006</v>
      </c>
      <c r="B498" t="s">
        <v>2007</v>
      </c>
      <c r="C498" s="372">
        <v>4</v>
      </c>
      <c r="D498" s="372">
        <v>4</v>
      </c>
    </row>
    <row r="499" spans="1:4">
      <c r="A499" t="s">
        <v>2417</v>
      </c>
      <c r="B499" t="s">
        <v>2418</v>
      </c>
      <c r="C499" s="372">
        <v>1</v>
      </c>
      <c r="D499" s="372">
        <v>1</v>
      </c>
    </row>
    <row r="500" spans="1:4">
      <c r="A500" t="s">
        <v>2008</v>
      </c>
      <c r="B500" t="s">
        <v>2009</v>
      </c>
      <c r="C500" s="372">
        <v>4</v>
      </c>
      <c r="D500" s="372">
        <v>8</v>
      </c>
    </row>
    <row r="501" spans="1:4">
      <c r="A501" t="s">
        <v>4789</v>
      </c>
      <c r="B501" t="s">
        <v>4790</v>
      </c>
      <c r="C501" s="372">
        <v>8</v>
      </c>
      <c r="D501" s="372">
        <v>10</v>
      </c>
    </row>
    <row r="502" spans="1:4">
      <c r="A502" t="s">
        <v>2429</v>
      </c>
      <c r="B502" t="s">
        <v>2430</v>
      </c>
      <c r="C502" s="372">
        <v>17</v>
      </c>
      <c r="D502" s="372">
        <v>21</v>
      </c>
    </row>
    <row r="503" spans="1:4">
      <c r="A503" t="s">
        <v>2010</v>
      </c>
      <c r="B503" t="s">
        <v>2011</v>
      </c>
      <c r="C503" s="372">
        <v>59</v>
      </c>
      <c r="D503" s="372">
        <v>59</v>
      </c>
    </row>
    <row r="504" spans="1:4">
      <c r="A504" t="s">
        <v>2012</v>
      </c>
      <c r="B504" t="s">
        <v>2013</v>
      </c>
      <c r="C504" s="372">
        <v>460</v>
      </c>
      <c r="D504" s="372">
        <v>460</v>
      </c>
    </row>
    <row r="505" spans="1:4">
      <c r="A505" t="s">
        <v>2014</v>
      </c>
      <c r="B505" t="s">
        <v>2015</v>
      </c>
      <c r="C505" s="372">
        <v>11</v>
      </c>
      <c r="D505" s="372">
        <v>11</v>
      </c>
    </row>
    <row r="506" spans="1:4">
      <c r="A506" t="s">
        <v>2016</v>
      </c>
      <c r="B506" t="s">
        <v>2017</v>
      </c>
      <c r="C506" s="372">
        <v>6</v>
      </c>
      <c r="D506" s="372">
        <v>6</v>
      </c>
    </row>
    <row r="507" spans="1:4">
      <c r="A507" t="s">
        <v>2018</v>
      </c>
      <c r="B507" t="s">
        <v>2019</v>
      </c>
      <c r="C507" s="372">
        <v>11</v>
      </c>
      <c r="D507" s="372">
        <v>11</v>
      </c>
    </row>
    <row r="508" spans="1:4">
      <c r="A508" t="s">
        <v>2020</v>
      </c>
      <c r="B508" t="s">
        <v>2021</v>
      </c>
      <c r="C508" s="372">
        <v>15</v>
      </c>
      <c r="D508" s="372">
        <v>15</v>
      </c>
    </row>
    <row r="509" spans="1:4">
      <c r="A509" t="s">
        <v>2022</v>
      </c>
      <c r="B509" t="s">
        <v>2023</v>
      </c>
      <c r="C509" s="372">
        <v>1</v>
      </c>
      <c r="D509" s="372">
        <v>1</v>
      </c>
    </row>
    <row r="510" spans="1:4">
      <c r="A510" t="s">
        <v>2024</v>
      </c>
      <c r="B510" t="s">
        <v>2025</v>
      </c>
      <c r="C510" s="372">
        <v>2</v>
      </c>
      <c r="D510" s="372">
        <v>2</v>
      </c>
    </row>
    <row r="511" spans="1:4">
      <c r="A511" t="s">
        <v>2026</v>
      </c>
      <c r="B511" t="s">
        <v>2027</v>
      </c>
      <c r="C511" s="372">
        <v>4</v>
      </c>
      <c r="D511" s="372">
        <v>4</v>
      </c>
    </row>
    <row r="512" spans="1:4">
      <c r="A512" t="s">
        <v>2028</v>
      </c>
      <c r="B512" t="s">
        <v>2029</v>
      </c>
      <c r="C512" s="372">
        <v>1</v>
      </c>
      <c r="D512" s="372">
        <v>1</v>
      </c>
    </row>
    <row r="513" spans="1:4">
      <c r="A513" t="s">
        <v>2030</v>
      </c>
      <c r="B513" t="s">
        <v>2031</v>
      </c>
      <c r="C513" s="372">
        <v>14</v>
      </c>
      <c r="D513" s="372">
        <v>14</v>
      </c>
    </row>
    <row r="514" spans="1:4">
      <c r="A514" t="s">
        <v>2032</v>
      </c>
      <c r="B514" t="s">
        <v>2033</v>
      </c>
      <c r="C514" s="372">
        <v>1</v>
      </c>
      <c r="D514" s="372">
        <v>1</v>
      </c>
    </row>
    <row r="515" spans="1:4">
      <c r="A515" t="s">
        <v>3245</v>
      </c>
      <c r="B515" t="s">
        <v>3246</v>
      </c>
      <c r="C515" s="372">
        <v>3624</v>
      </c>
      <c r="D515" s="372">
        <v>3624</v>
      </c>
    </row>
    <row r="516" spans="1:4">
      <c r="A516" t="s">
        <v>3292</v>
      </c>
      <c r="B516" t="s">
        <v>3293</v>
      </c>
      <c r="C516" s="372">
        <v>4</v>
      </c>
      <c r="D516" s="372">
        <v>4</v>
      </c>
    </row>
    <row r="517" spans="1:4">
      <c r="A517" t="s">
        <v>3290</v>
      </c>
      <c r="B517" t="s">
        <v>3291</v>
      </c>
      <c r="C517" s="372">
        <v>3</v>
      </c>
      <c r="D517" s="372">
        <v>3</v>
      </c>
    </row>
    <row r="518" spans="1:4">
      <c r="A518" t="s">
        <v>3247</v>
      </c>
      <c r="B518" t="s">
        <v>3248</v>
      </c>
      <c r="C518" s="372">
        <v>1755</v>
      </c>
      <c r="D518" s="372">
        <v>1757</v>
      </c>
    </row>
    <row r="519" spans="1:4">
      <c r="A519" t="s">
        <v>3249</v>
      </c>
      <c r="B519" t="s">
        <v>3250</v>
      </c>
      <c r="C519" s="372">
        <v>1225</v>
      </c>
      <c r="D519" s="372">
        <v>1225</v>
      </c>
    </row>
    <row r="520" spans="1:4">
      <c r="A520" t="s">
        <v>3251</v>
      </c>
      <c r="B520" t="s">
        <v>3252</v>
      </c>
      <c r="C520" s="372">
        <v>11</v>
      </c>
      <c r="D520" s="372">
        <v>12</v>
      </c>
    </row>
    <row r="521" spans="1:4">
      <c r="A521" t="s">
        <v>3253</v>
      </c>
      <c r="B521" t="s">
        <v>3254</v>
      </c>
      <c r="C521" s="372">
        <v>3</v>
      </c>
      <c r="D521" s="372">
        <v>3</v>
      </c>
    </row>
    <row r="522" spans="1:4">
      <c r="A522" t="s">
        <v>6627</v>
      </c>
      <c r="B522" t="s">
        <v>6628</v>
      </c>
      <c r="C522" s="372">
        <v>1</v>
      </c>
      <c r="D522" s="372">
        <v>1</v>
      </c>
    </row>
    <row r="523" spans="1:4">
      <c r="A523" t="s">
        <v>3255</v>
      </c>
      <c r="B523" t="s">
        <v>3256</v>
      </c>
      <c r="C523" s="372">
        <v>14</v>
      </c>
      <c r="D523" s="372">
        <v>14</v>
      </c>
    </row>
    <row r="524" spans="1:4">
      <c r="A524" t="s">
        <v>3257</v>
      </c>
      <c r="B524" t="s">
        <v>3258</v>
      </c>
      <c r="C524" s="372">
        <v>1</v>
      </c>
      <c r="D524" s="372">
        <v>1</v>
      </c>
    </row>
    <row r="525" spans="1:4">
      <c r="A525" t="s">
        <v>2034</v>
      </c>
      <c r="B525" t="s">
        <v>2035</v>
      </c>
      <c r="C525" s="372">
        <v>13</v>
      </c>
      <c r="D525" s="372">
        <v>13</v>
      </c>
    </row>
    <row r="526" spans="1:4">
      <c r="A526" t="s">
        <v>3259</v>
      </c>
      <c r="B526" t="s">
        <v>3260</v>
      </c>
      <c r="C526" s="372">
        <v>1</v>
      </c>
      <c r="D526" s="372">
        <v>1</v>
      </c>
    </row>
    <row r="527" spans="1:4">
      <c r="A527" t="s">
        <v>3261</v>
      </c>
      <c r="B527" t="s">
        <v>3262</v>
      </c>
      <c r="C527" s="372">
        <v>2</v>
      </c>
      <c r="D527" s="372">
        <v>2</v>
      </c>
    </row>
    <row r="528" spans="1:4">
      <c r="A528" t="s">
        <v>3263</v>
      </c>
      <c r="B528" t="s">
        <v>3264</v>
      </c>
      <c r="C528" s="372">
        <v>2</v>
      </c>
      <c r="D528" s="372">
        <v>2</v>
      </c>
    </row>
    <row r="529" spans="1:4">
      <c r="A529" t="s">
        <v>3265</v>
      </c>
      <c r="B529" t="s">
        <v>3266</v>
      </c>
      <c r="C529" s="372">
        <v>438</v>
      </c>
      <c r="D529" s="372">
        <v>442</v>
      </c>
    </row>
    <row r="530" spans="1:4">
      <c r="A530" t="s">
        <v>3267</v>
      </c>
      <c r="B530" t="s">
        <v>3268</v>
      </c>
      <c r="C530" s="372">
        <v>2</v>
      </c>
      <c r="D530" s="372">
        <v>2</v>
      </c>
    </row>
    <row r="531" spans="1:4">
      <c r="A531" t="s">
        <v>2036</v>
      </c>
      <c r="B531" t="s">
        <v>2037</v>
      </c>
      <c r="C531" s="372">
        <v>1</v>
      </c>
      <c r="D531" s="372">
        <v>1</v>
      </c>
    </row>
    <row r="532" spans="1:4">
      <c r="A532" t="s">
        <v>3269</v>
      </c>
      <c r="B532" t="s">
        <v>3270</v>
      </c>
      <c r="C532" s="372">
        <v>186</v>
      </c>
      <c r="D532" s="372">
        <v>190</v>
      </c>
    </row>
    <row r="533" spans="1:4">
      <c r="A533" t="s">
        <v>3271</v>
      </c>
      <c r="B533" t="s">
        <v>3272</v>
      </c>
      <c r="C533" s="372">
        <v>99</v>
      </c>
      <c r="D533" s="372">
        <v>99</v>
      </c>
    </row>
    <row r="534" spans="1:4">
      <c r="A534" t="s">
        <v>3204</v>
      </c>
      <c r="B534" t="s">
        <v>3205</v>
      </c>
      <c r="C534" s="372">
        <v>1</v>
      </c>
      <c r="D534" s="372">
        <v>1</v>
      </c>
    </row>
    <row r="535" spans="1:4">
      <c r="A535" t="s">
        <v>2038</v>
      </c>
      <c r="B535" t="s">
        <v>2039</v>
      </c>
      <c r="C535" s="372">
        <v>1</v>
      </c>
      <c r="D535" s="372">
        <v>1</v>
      </c>
    </row>
    <row r="536" spans="1:4">
      <c r="A536" t="s">
        <v>2040</v>
      </c>
      <c r="B536" t="s">
        <v>2041</v>
      </c>
      <c r="C536" s="372">
        <v>21</v>
      </c>
      <c r="D536" s="372">
        <v>21</v>
      </c>
    </row>
    <row r="537" spans="1:4">
      <c r="A537" t="s">
        <v>2042</v>
      </c>
      <c r="B537" t="s">
        <v>2043</v>
      </c>
      <c r="C537" s="372">
        <v>14</v>
      </c>
      <c r="D537" s="372">
        <v>14</v>
      </c>
    </row>
    <row r="538" spans="1:4">
      <c r="A538" t="s">
        <v>2044</v>
      </c>
      <c r="B538" t="s">
        <v>2045</v>
      </c>
      <c r="C538" s="372">
        <v>49</v>
      </c>
      <c r="D538" s="372">
        <v>49</v>
      </c>
    </row>
    <row r="539" spans="1:4">
      <c r="A539" t="s">
        <v>2046</v>
      </c>
      <c r="B539" t="s">
        <v>2047</v>
      </c>
      <c r="C539" s="372">
        <v>5</v>
      </c>
      <c r="D539" s="372">
        <v>5</v>
      </c>
    </row>
    <row r="540" spans="1:4">
      <c r="A540" t="s">
        <v>2048</v>
      </c>
      <c r="B540" t="s">
        <v>2049</v>
      </c>
      <c r="C540" s="372">
        <v>1</v>
      </c>
      <c r="D540" s="372">
        <v>1</v>
      </c>
    </row>
    <row r="541" spans="1:4">
      <c r="A541" t="s">
        <v>2050</v>
      </c>
      <c r="B541" t="s">
        <v>2051</v>
      </c>
      <c r="C541" s="372">
        <v>5</v>
      </c>
      <c r="D541" s="372">
        <v>5</v>
      </c>
    </row>
    <row r="542" spans="1:4">
      <c r="A542" t="s">
        <v>2052</v>
      </c>
      <c r="B542" t="s">
        <v>2053</v>
      </c>
      <c r="C542" s="372">
        <v>2</v>
      </c>
      <c r="D542" s="372">
        <v>2</v>
      </c>
    </row>
    <row r="543" spans="1:4">
      <c r="A543" t="s">
        <v>2054</v>
      </c>
      <c r="B543" t="s">
        <v>2055</v>
      </c>
      <c r="C543" s="372">
        <v>20</v>
      </c>
      <c r="D543" s="372">
        <v>20</v>
      </c>
    </row>
    <row r="544" spans="1:4">
      <c r="A544" t="s">
        <v>2056</v>
      </c>
      <c r="B544" t="s">
        <v>2057</v>
      </c>
      <c r="C544" s="372">
        <v>9</v>
      </c>
      <c r="D544" s="372">
        <v>9</v>
      </c>
    </row>
    <row r="545" spans="1:4">
      <c r="A545" t="s">
        <v>2058</v>
      </c>
      <c r="B545" t="s">
        <v>2059</v>
      </c>
      <c r="C545" s="372">
        <v>3</v>
      </c>
      <c r="D545" s="372">
        <v>3</v>
      </c>
    </row>
    <row r="546" spans="1:4">
      <c r="A546" t="s">
        <v>2060</v>
      </c>
      <c r="B546" t="s">
        <v>2061</v>
      </c>
      <c r="C546" s="372">
        <v>5</v>
      </c>
      <c r="D546" s="372">
        <v>5</v>
      </c>
    </row>
    <row r="547" spans="1:4">
      <c r="A547" t="s">
        <v>2062</v>
      </c>
      <c r="B547" t="s">
        <v>2063</v>
      </c>
      <c r="C547" s="372">
        <v>1</v>
      </c>
      <c r="D547" s="372">
        <v>1</v>
      </c>
    </row>
    <row r="548" spans="1:4">
      <c r="A548" t="s">
        <v>2064</v>
      </c>
      <c r="B548" t="s">
        <v>2065</v>
      </c>
      <c r="C548" s="372">
        <v>12</v>
      </c>
      <c r="D548" s="372">
        <v>12</v>
      </c>
    </row>
    <row r="549" spans="1:4">
      <c r="A549" t="s">
        <v>2066</v>
      </c>
      <c r="B549" t="s">
        <v>2067</v>
      </c>
      <c r="C549" s="372">
        <v>33</v>
      </c>
      <c r="D549" s="372">
        <v>33</v>
      </c>
    </row>
    <row r="550" spans="1:4">
      <c r="A550" t="s">
        <v>2068</v>
      </c>
      <c r="B550" t="s">
        <v>2069</v>
      </c>
      <c r="C550" s="372">
        <v>91</v>
      </c>
      <c r="D550" s="372">
        <v>91</v>
      </c>
    </row>
    <row r="551" spans="1:4">
      <c r="A551" t="s">
        <v>2070</v>
      </c>
      <c r="B551" t="s">
        <v>2071</v>
      </c>
      <c r="C551" s="372">
        <v>60</v>
      </c>
      <c r="D551" s="372">
        <v>60</v>
      </c>
    </row>
    <row r="552" spans="1:4">
      <c r="A552" t="s">
        <v>2072</v>
      </c>
      <c r="B552" t="s">
        <v>2073</v>
      </c>
      <c r="C552" s="372">
        <v>2</v>
      </c>
      <c r="D552" s="372">
        <v>2</v>
      </c>
    </row>
    <row r="553" spans="1:4">
      <c r="A553" t="s">
        <v>2074</v>
      </c>
      <c r="B553" t="s">
        <v>2075</v>
      </c>
      <c r="C553" s="372">
        <v>2</v>
      </c>
      <c r="D553" s="372">
        <v>2</v>
      </c>
    </row>
    <row r="554" spans="1:4">
      <c r="A554" t="s">
        <v>2076</v>
      </c>
      <c r="B554" t="s">
        <v>2077</v>
      </c>
      <c r="C554" s="372">
        <v>4</v>
      </c>
      <c r="D554" s="372">
        <v>4</v>
      </c>
    </row>
    <row r="555" spans="1:4">
      <c r="A555" t="s">
        <v>2078</v>
      </c>
      <c r="B555" t="s">
        <v>2079</v>
      </c>
      <c r="C555" s="372">
        <v>2</v>
      </c>
      <c r="D555" s="372">
        <v>2</v>
      </c>
    </row>
    <row r="556" spans="1:4">
      <c r="A556" t="s">
        <v>2080</v>
      </c>
      <c r="B556" t="s">
        <v>2081</v>
      </c>
      <c r="C556" s="372">
        <v>1</v>
      </c>
      <c r="D556" s="372">
        <v>1</v>
      </c>
    </row>
    <row r="557" spans="1:4">
      <c r="A557" t="s">
        <v>2082</v>
      </c>
      <c r="B557" t="s">
        <v>2083</v>
      </c>
      <c r="C557" s="372">
        <v>3</v>
      </c>
      <c r="D557" s="372">
        <v>3</v>
      </c>
    </row>
    <row r="558" spans="1:4">
      <c r="A558" t="s">
        <v>2084</v>
      </c>
      <c r="B558" t="s">
        <v>2085</v>
      </c>
      <c r="C558" s="372">
        <v>3</v>
      </c>
      <c r="D558" s="372">
        <v>3</v>
      </c>
    </row>
    <row r="559" spans="1:4">
      <c r="A559" t="s">
        <v>2086</v>
      </c>
      <c r="B559" t="s">
        <v>2087</v>
      </c>
      <c r="C559" s="372">
        <v>6</v>
      </c>
      <c r="D559" s="372">
        <v>6</v>
      </c>
    </row>
    <row r="560" spans="1:4">
      <c r="A560" t="s">
        <v>2088</v>
      </c>
      <c r="B560" t="s">
        <v>2089</v>
      </c>
      <c r="C560" s="372">
        <v>12</v>
      </c>
      <c r="D560" s="372">
        <v>12</v>
      </c>
    </row>
    <row r="561" spans="1:4">
      <c r="A561" t="s">
        <v>2090</v>
      </c>
      <c r="B561" t="s">
        <v>2091</v>
      </c>
      <c r="C561" s="372">
        <v>3</v>
      </c>
      <c r="D561" s="372">
        <v>3</v>
      </c>
    </row>
    <row r="562" spans="1:4">
      <c r="A562" t="s">
        <v>2092</v>
      </c>
      <c r="B562" t="s">
        <v>2093</v>
      </c>
      <c r="C562" s="372">
        <v>7</v>
      </c>
      <c r="D562" s="372">
        <v>7</v>
      </c>
    </row>
    <row r="563" spans="1:4">
      <c r="A563" t="s">
        <v>2094</v>
      </c>
      <c r="B563" t="s">
        <v>2095</v>
      </c>
      <c r="C563" s="372">
        <v>20</v>
      </c>
      <c r="D563" s="372">
        <v>20</v>
      </c>
    </row>
    <row r="564" spans="1:4">
      <c r="A564" t="s">
        <v>2367</v>
      </c>
      <c r="B564" t="s">
        <v>2368</v>
      </c>
      <c r="C564" s="372">
        <v>1</v>
      </c>
      <c r="D564" s="372">
        <v>1</v>
      </c>
    </row>
    <row r="565" spans="1:4">
      <c r="A565" t="s">
        <v>2096</v>
      </c>
      <c r="B565" t="s">
        <v>2097</v>
      </c>
      <c r="C565" s="372">
        <v>672</v>
      </c>
      <c r="D565" s="372">
        <v>672</v>
      </c>
    </row>
    <row r="566" spans="1:4">
      <c r="A566" t="s">
        <v>2098</v>
      </c>
      <c r="B566" t="s">
        <v>2099</v>
      </c>
      <c r="C566" s="372">
        <v>14</v>
      </c>
      <c r="D566" s="372">
        <v>14</v>
      </c>
    </row>
    <row r="567" spans="1:4">
      <c r="A567" t="s">
        <v>2100</v>
      </c>
      <c r="B567" t="s">
        <v>2101</v>
      </c>
      <c r="C567" s="372">
        <v>30</v>
      </c>
      <c r="D567" s="372">
        <v>30</v>
      </c>
    </row>
    <row r="568" spans="1:4">
      <c r="A568" t="s">
        <v>2102</v>
      </c>
      <c r="B568" t="s">
        <v>2103</v>
      </c>
      <c r="C568" s="372">
        <v>128</v>
      </c>
      <c r="D568" s="372">
        <v>128</v>
      </c>
    </row>
    <row r="569" spans="1:4">
      <c r="A569" t="s">
        <v>2104</v>
      </c>
      <c r="B569" t="s">
        <v>2105</v>
      </c>
      <c r="C569" s="372">
        <v>24</v>
      </c>
      <c r="D569" s="372">
        <v>24</v>
      </c>
    </row>
    <row r="570" spans="1:4">
      <c r="A570" t="s">
        <v>2106</v>
      </c>
      <c r="B570" t="s">
        <v>2107</v>
      </c>
      <c r="C570" s="372">
        <v>18</v>
      </c>
      <c r="D570" s="372">
        <v>18</v>
      </c>
    </row>
    <row r="571" spans="1:4">
      <c r="A571" t="s">
        <v>2108</v>
      </c>
      <c r="B571" t="s">
        <v>2109</v>
      </c>
      <c r="C571" s="372">
        <v>17</v>
      </c>
      <c r="D571" s="372">
        <v>17</v>
      </c>
    </row>
    <row r="572" spans="1:4">
      <c r="A572" t="s">
        <v>2556</v>
      </c>
      <c r="B572" t="s">
        <v>2557</v>
      </c>
      <c r="C572" s="372">
        <v>3</v>
      </c>
      <c r="D572" s="372">
        <v>3</v>
      </c>
    </row>
    <row r="573" spans="1:4">
      <c r="A573" t="s">
        <v>2110</v>
      </c>
      <c r="B573" t="s">
        <v>2111</v>
      </c>
      <c r="C573" s="372">
        <v>23</v>
      </c>
      <c r="D573" s="372">
        <v>23</v>
      </c>
    </row>
    <row r="574" spans="1:4">
      <c r="A574" t="s">
        <v>2558</v>
      </c>
      <c r="B574" t="s">
        <v>2559</v>
      </c>
      <c r="C574" s="372">
        <v>11</v>
      </c>
      <c r="D574" s="372">
        <v>11</v>
      </c>
    </row>
    <row r="575" spans="1:4">
      <c r="A575" t="s">
        <v>2405</v>
      </c>
      <c r="B575" t="s">
        <v>2406</v>
      </c>
      <c r="C575" s="372">
        <v>1</v>
      </c>
      <c r="D575" s="372">
        <v>1</v>
      </c>
    </row>
    <row r="576" spans="1:4">
      <c r="A576" t="s">
        <v>2560</v>
      </c>
      <c r="B576" t="s">
        <v>2561</v>
      </c>
      <c r="C576" s="372">
        <v>26</v>
      </c>
      <c r="D576" s="372">
        <v>26</v>
      </c>
    </row>
    <row r="577" spans="1:4">
      <c r="A577" t="s">
        <v>3273</v>
      </c>
      <c r="B577" t="s">
        <v>3274</v>
      </c>
      <c r="C577" s="372">
        <v>40</v>
      </c>
      <c r="D577" s="372">
        <v>40</v>
      </c>
    </row>
    <row r="578" spans="1:4">
      <c r="A578" t="s">
        <v>3783</v>
      </c>
      <c r="B578" t="s">
        <v>3784</v>
      </c>
      <c r="C578" s="372">
        <v>111</v>
      </c>
      <c r="D578" s="372">
        <v>111</v>
      </c>
    </row>
    <row r="579" spans="1:4">
      <c r="A579" t="s">
        <v>2112</v>
      </c>
      <c r="B579" t="s">
        <v>2113</v>
      </c>
      <c r="C579" s="372">
        <v>74</v>
      </c>
      <c r="D579" s="372">
        <v>74</v>
      </c>
    </row>
    <row r="580" spans="1:4">
      <c r="A580" t="s">
        <v>2959</v>
      </c>
      <c r="B580" t="s">
        <v>2960</v>
      </c>
      <c r="C580" s="372">
        <v>133</v>
      </c>
      <c r="D580" s="372">
        <v>133</v>
      </c>
    </row>
    <row r="581" spans="1:4">
      <c r="A581" t="s">
        <v>2114</v>
      </c>
      <c r="B581" t="s">
        <v>2115</v>
      </c>
      <c r="C581" s="372">
        <v>13</v>
      </c>
      <c r="D581" s="372">
        <v>13</v>
      </c>
    </row>
    <row r="582" spans="1:4">
      <c r="A582" t="s">
        <v>2831</v>
      </c>
      <c r="B582" t="s">
        <v>2832</v>
      </c>
      <c r="C582" s="372">
        <v>19</v>
      </c>
      <c r="D582" s="372">
        <v>19</v>
      </c>
    </row>
    <row r="583" spans="1:4">
      <c r="A583" t="s">
        <v>2116</v>
      </c>
      <c r="B583" t="s">
        <v>2117</v>
      </c>
      <c r="C583" s="372">
        <v>8</v>
      </c>
      <c r="D583" s="372">
        <v>8</v>
      </c>
    </row>
    <row r="584" spans="1:4">
      <c r="A584" t="s">
        <v>6602</v>
      </c>
      <c r="B584" t="s">
        <v>6603</v>
      </c>
      <c r="C584" s="372">
        <v>5</v>
      </c>
      <c r="D584" s="372">
        <v>5</v>
      </c>
    </row>
    <row r="585" spans="1:4">
      <c r="A585" t="s">
        <v>3785</v>
      </c>
      <c r="B585" t="s">
        <v>3786</v>
      </c>
      <c r="C585" s="372">
        <v>5</v>
      </c>
      <c r="D585" s="372">
        <v>5</v>
      </c>
    </row>
    <row r="586" spans="1:4">
      <c r="A586" t="s">
        <v>2118</v>
      </c>
      <c r="B586" t="s">
        <v>2119</v>
      </c>
      <c r="C586" s="372">
        <v>5</v>
      </c>
      <c r="D586" s="372">
        <v>5</v>
      </c>
    </row>
    <row r="587" spans="1:4">
      <c r="A587" t="s">
        <v>3787</v>
      </c>
      <c r="B587" t="s">
        <v>3788</v>
      </c>
      <c r="C587" s="372">
        <v>108</v>
      </c>
      <c r="D587" s="372">
        <v>108</v>
      </c>
    </row>
    <row r="588" spans="1:4">
      <c r="A588" t="s">
        <v>3789</v>
      </c>
      <c r="B588" t="s">
        <v>3790</v>
      </c>
      <c r="C588" s="372">
        <v>44</v>
      </c>
      <c r="D588" s="372">
        <v>44</v>
      </c>
    </row>
    <row r="589" spans="1:4">
      <c r="A589" t="s">
        <v>3791</v>
      </c>
      <c r="B589" t="s">
        <v>3792</v>
      </c>
      <c r="C589" s="372">
        <v>2</v>
      </c>
      <c r="D589" s="372">
        <v>2</v>
      </c>
    </row>
    <row r="590" spans="1:4">
      <c r="A590" t="s">
        <v>3793</v>
      </c>
      <c r="B590" t="s">
        <v>3794</v>
      </c>
      <c r="C590" s="372">
        <v>30</v>
      </c>
      <c r="D590" s="372">
        <v>30</v>
      </c>
    </row>
    <row r="591" spans="1:4">
      <c r="A591" t="s">
        <v>3795</v>
      </c>
      <c r="B591" t="s">
        <v>3796</v>
      </c>
      <c r="C591" s="372">
        <v>5</v>
      </c>
      <c r="D591" s="372">
        <v>5</v>
      </c>
    </row>
    <row r="592" spans="1:4">
      <c r="A592" t="s">
        <v>6572</v>
      </c>
      <c r="B592" t="s">
        <v>6573</v>
      </c>
      <c r="C592" s="372">
        <v>1</v>
      </c>
      <c r="D592" s="372">
        <v>1</v>
      </c>
    </row>
    <row r="593" spans="1:4">
      <c r="A593" t="s">
        <v>2451</v>
      </c>
      <c r="B593" t="s">
        <v>2452</v>
      </c>
      <c r="C593" s="372">
        <v>437</v>
      </c>
      <c r="D593" s="372">
        <v>437</v>
      </c>
    </row>
    <row r="594" spans="1:4">
      <c r="A594" t="s">
        <v>2120</v>
      </c>
      <c r="B594" t="s">
        <v>2121</v>
      </c>
      <c r="C594" s="372">
        <v>12</v>
      </c>
      <c r="D594" s="372">
        <v>12</v>
      </c>
    </row>
    <row r="595" spans="1:4">
      <c r="A595" t="s">
        <v>2122</v>
      </c>
      <c r="B595" t="s">
        <v>2123</v>
      </c>
      <c r="C595" s="372">
        <v>11</v>
      </c>
      <c r="D595" s="372">
        <v>11</v>
      </c>
    </row>
    <row r="596" spans="1:4">
      <c r="A596" t="s">
        <v>2833</v>
      </c>
      <c r="B596" t="s">
        <v>2834</v>
      </c>
      <c r="C596" s="372">
        <v>1</v>
      </c>
      <c r="D596" s="372">
        <v>1</v>
      </c>
    </row>
    <row r="597" spans="1:4">
      <c r="A597" t="s">
        <v>2124</v>
      </c>
      <c r="B597" t="s">
        <v>2125</v>
      </c>
      <c r="C597" s="372">
        <v>2</v>
      </c>
      <c r="D597" s="372">
        <v>2</v>
      </c>
    </row>
    <row r="598" spans="1:4">
      <c r="A598" t="s">
        <v>2126</v>
      </c>
      <c r="B598" t="s">
        <v>2127</v>
      </c>
      <c r="C598" s="372">
        <v>4</v>
      </c>
      <c r="D598" s="372">
        <v>4</v>
      </c>
    </row>
    <row r="599" spans="1:4">
      <c r="A599" t="s">
        <v>2128</v>
      </c>
      <c r="B599" t="s">
        <v>2129</v>
      </c>
      <c r="C599" s="372">
        <v>2</v>
      </c>
      <c r="D599" s="372">
        <v>2</v>
      </c>
    </row>
    <row r="600" spans="1:4">
      <c r="A600" t="s">
        <v>135</v>
      </c>
      <c r="B600" t="s">
        <v>136</v>
      </c>
      <c r="C600" s="372">
        <v>54</v>
      </c>
      <c r="D600" s="372">
        <v>75</v>
      </c>
    </row>
    <row r="601" spans="1:4">
      <c r="A601" t="s">
        <v>137</v>
      </c>
      <c r="B601" t="s">
        <v>138</v>
      </c>
      <c r="C601" s="372">
        <v>8</v>
      </c>
      <c r="D601" s="372">
        <v>15</v>
      </c>
    </row>
    <row r="602" spans="1:4">
      <c r="A602" t="s">
        <v>3855</v>
      </c>
      <c r="B602" t="s">
        <v>3856</v>
      </c>
      <c r="C602" s="372">
        <v>2</v>
      </c>
      <c r="D602" s="372">
        <v>2</v>
      </c>
    </row>
    <row r="603" spans="1:4">
      <c r="A603" t="s">
        <v>2130</v>
      </c>
      <c r="B603" t="s">
        <v>2131</v>
      </c>
      <c r="C603" s="372">
        <v>2</v>
      </c>
      <c r="D603" s="372">
        <v>2</v>
      </c>
    </row>
    <row r="604" spans="1:4">
      <c r="A604" t="s">
        <v>2132</v>
      </c>
      <c r="B604" t="s">
        <v>2133</v>
      </c>
      <c r="C604" s="372">
        <v>4</v>
      </c>
      <c r="D604" s="372">
        <v>4</v>
      </c>
    </row>
    <row r="605" spans="1:4">
      <c r="A605" t="s">
        <v>2134</v>
      </c>
      <c r="B605" t="s">
        <v>2135</v>
      </c>
      <c r="C605" s="372">
        <v>7</v>
      </c>
      <c r="D605" s="372">
        <v>7</v>
      </c>
    </row>
    <row r="606" spans="1:4">
      <c r="A606" t="s">
        <v>2136</v>
      </c>
      <c r="B606" t="s">
        <v>2137</v>
      </c>
      <c r="C606" s="372">
        <v>12</v>
      </c>
      <c r="D606" s="372">
        <v>12</v>
      </c>
    </row>
    <row r="607" spans="1:4">
      <c r="A607" t="s">
        <v>2138</v>
      </c>
      <c r="B607" t="s">
        <v>2139</v>
      </c>
      <c r="C607" s="372">
        <v>48</v>
      </c>
      <c r="D607" s="372">
        <v>48</v>
      </c>
    </row>
    <row r="608" spans="1:4">
      <c r="A608" t="s">
        <v>2140</v>
      </c>
      <c r="B608" t="s">
        <v>2141</v>
      </c>
      <c r="C608" s="372">
        <v>2</v>
      </c>
      <c r="D608" s="372">
        <v>2</v>
      </c>
    </row>
    <row r="609" spans="1:4">
      <c r="A609" t="s">
        <v>2142</v>
      </c>
      <c r="B609" t="s">
        <v>2143</v>
      </c>
      <c r="C609" s="372">
        <v>3</v>
      </c>
      <c r="D609" s="372">
        <v>3</v>
      </c>
    </row>
    <row r="610" spans="1:4">
      <c r="A610" t="s">
        <v>2144</v>
      </c>
      <c r="B610" t="s">
        <v>2145</v>
      </c>
      <c r="C610" s="372">
        <v>5</v>
      </c>
      <c r="D610" s="372">
        <v>5</v>
      </c>
    </row>
    <row r="611" spans="1:4">
      <c r="A611" t="s">
        <v>2146</v>
      </c>
      <c r="B611" t="s">
        <v>2147</v>
      </c>
      <c r="C611" s="372">
        <v>23</v>
      </c>
      <c r="D611" s="372">
        <v>23</v>
      </c>
    </row>
    <row r="612" spans="1:4">
      <c r="A612" t="s">
        <v>2148</v>
      </c>
      <c r="B612" t="s">
        <v>2149</v>
      </c>
      <c r="C612" s="372">
        <v>6</v>
      </c>
      <c r="D612" s="372">
        <v>6</v>
      </c>
    </row>
    <row r="613" spans="1:4">
      <c r="A613" t="s">
        <v>2150</v>
      </c>
      <c r="B613" t="s">
        <v>2151</v>
      </c>
      <c r="C613" s="372">
        <v>5</v>
      </c>
      <c r="D613" s="372">
        <v>5</v>
      </c>
    </row>
    <row r="614" spans="1:4">
      <c r="A614" t="s">
        <v>2152</v>
      </c>
      <c r="B614" t="s">
        <v>2153</v>
      </c>
      <c r="C614" s="372">
        <v>1</v>
      </c>
      <c r="D614" s="372">
        <v>1</v>
      </c>
    </row>
    <row r="615" spans="1:4">
      <c r="A615" t="s">
        <v>2154</v>
      </c>
      <c r="B615" t="s">
        <v>2155</v>
      </c>
      <c r="C615" s="372">
        <v>5</v>
      </c>
      <c r="D615" s="372">
        <v>5</v>
      </c>
    </row>
    <row r="616" spans="1:4">
      <c r="A616" t="s">
        <v>2156</v>
      </c>
      <c r="B616" t="s">
        <v>2157</v>
      </c>
      <c r="C616" s="372">
        <v>17</v>
      </c>
      <c r="D616" s="372">
        <v>17</v>
      </c>
    </row>
    <row r="617" spans="1:4">
      <c r="A617" t="s">
        <v>2158</v>
      </c>
      <c r="B617" t="s">
        <v>2159</v>
      </c>
      <c r="C617" s="372">
        <v>24</v>
      </c>
      <c r="D617" s="372">
        <v>24</v>
      </c>
    </row>
    <row r="618" spans="1:4">
      <c r="A618" t="s">
        <v>2160</v>
      </c>
      <c r="B618" t="s">
        <v>2161</v>
      </c>
      <c r="C618" s="372">
        <v>2</v>
      </c>
      <c r="D618" s="372">
        <v>2</v>
      </c>
    </row>
    <row r="619" spans="1:4">
      <c r="A619" t="s">
        <v>2162</v>
      </c>
      <c r="B619" t="s">
        <v>2163</v>
      </c>
      <c r="C619" s="372">
        <v>2</v>
      </c>
      <c r="D619" s="372">
        <v>2</v>
      </c>
    </row>
    <row r="620" spans="1:4">
      <c r="A620" t="s">
        <v>2164</v>
      </c>
      <c r="B620" t="s">
        <v>2165</v>
      </c>
      <c r="C620" s="372">
        <v>18</v>
      </c>
      <c r="D620" s="372">
        <v>18</v>
      </c>
    </row>
    <row r="621" spans="1:4">
      <c r="A621" t="s">
        <v>2166</v>
      </c>
      <c r="B621" t="s">
        <v>2167</v>
      </c>
      <c r="C621" s="372">
        <v>5</v>
      </c>
      <c r="D621" s="372">
        <v>5</v>
      </c>
    </row>
    <row r="622" spans="1:4">
      <c r="A622" t="s">
        <v>2168</v>
      </c>
      <c r="B622" t="s">
        <v>2169</v>
      </c>
      <c r="C622" s="372">
        <v>2</v>
      </c>
      <c r="D622" s="372">
        <v>2</v>
      </c>
    </row>
    <row r="623" spans="1:4">
      <c r="A623" t="s">
        <v>3275</v>
      </c>
      <c r="B623" t="s">
        <v>3276</v>
      </c>
      <c r="C623" s="372">
        <v>583</v>
      </c>
      <c r="D623" s="372">
        <v>583</v>
      </c>
    </row>
    <row r="624" spans="1:4">
      <c r="A624" t="s">
        <v>3277</v>
      </c>
      <c r="B624" t="s">
        <v>3278</v>
      </c>
      <c r="C624" s="372">
        <v>2</v>
      </c>
      <c r="D624" s="372">
        <v>2</v>
      </c>
    </row>
    <row r="625" spans="1:4">
      <c r="A625" t="s">
        <v>140</v>
      </c>
      <c r="B625" t="s">
        <v>143</v>
      </c>
      <c r="C625" s="372">
        <v>2</v>
      </c>
      <c r="D625" s="372">
        <v>3</v>
      </c>
    </row>
    <row r="626" spans="1:4">
      <c r="A626" s="947" t="s">
        <v>3279</v>
      </c>
      <c r="B626" s="947" t="s">
        <v>6731</v>
      </c>
      <c r="C626" s="948">
        <v>11</v>
      </c>
      <c r="D626" s="948">
        <v>12</v>
      </c>
    </row>
    <row r="627" spans="1:4">
      <c r="A627" t="s">
        <v>141</v>
      </c>
      <c r="B627" t="s">
        <v>142</v>
      </c>
      <c r="C627" s="372">
        <v>2</v>
      </c>
      <c r="D627" s="372">
        <v>2</v>
      </c>
    </row>
    <row r="628" spans="1:4">
      <c r="A628" t="s">
        <v>3288</v>
      </c>
      <c r="B628" t="s">
        <v>3289</v>
      </c>
      <c r="C628" s="372">
        <v>1</v>
      </c>
      <c r="D628" s="372">
        <v>1</v>
      </c>
    </row>
    <row r="629" spans="1:4">
      <c r="A629" t="s">
        <v>2170</v>
      </c>
      <c r="B629" t="s">
        <v>2171</v>
      </c>
      <c r="C629" s="372">
        <v>1</v>
      </c>
      <c r="D629" s="372">
        <v>1</v>
      </c>
    </row>
    <row r="630" spans="1:4">
      <c r="A630" t="s">
        <v>3797</v>
      </c>
      <c r="B630" t="s">
        <v>3798</v>
      </c>
      <c r="C630" s="372">
        <v>105</v>
      </c>
      <c r="D630" s="372">
        <v>105</v>
      </c>
    </row>
    <row r="631" spans="1:4">
      <c r="A631" s="947" t="s">
        <v>3280</v>
      </c>
      <c r="B631" s="947" t="s">
        <v>3281</v>
      </c>
      <c r="C631" s="948">
        <v>495</v>
      </c>
      <c r="D631" s="948">
        <v>495</v>
      </c>
    </row>
    <row r="632" spans="1:4">
      <c r="A632" t="s">
        <v>2172</v>
      </c>
      <c r="B632" t="s">
        <v>2173</v>
      </c>
      <c r="C632" s="372">
        <v>5</v>
      </c>
      <c r="D632" s="372">
        <v>5</v>
      </c>
    </row>
    <row r="633" spans="1:4">
      <c r="A633" t="s">
        <v>2174</v>
      </c>
      <c r="B633" t="s">
        <v>2175</v>
      </c>
      <c r="C633" s="372">
        <v>8</v>
      </c>
      <c r="D633" s="372">
        <v>8</v>
      </c>
    </row>
    <row r="634" spans="1:4">
      <c r="A634" t="s">
        <v>2176</v>
      </c>
      <c r="B634" t="s">
        <v>2177</v>
      </c>
      <c r="C634" s="372">
        <v>9</v>
      </c>
      <c r="D634" s="372">
        <v>9</v>
      </c>
    </row>
    <row r="635" spans="1:4">
      <c r="A635" t="s">
        <v>2178</v>
      </c>
      <c r="B635" t="s">
        <v>2179</v>
      </c>
      <c r="C635" s="372">
        <v>1</v>
      </c>
      <c r="D635" s="372">
        <v>1</v>
      </c>
    </row>
    <row r="636" spans="1:4">
      <c r="A636" t="s">
        <v>2180</v>
      </c>
      <c r="B636" t="s">
        <v>2181</v>
      </c>
      <c r="C636" s="372">
        <v>1</v>
      </c>
      <c r="D636" s="372">
        <v>1</v>
      </c>
    </row>
    <row r="637" spans="1:4">
      <c r="A637" t="s">
        <v>2182</v>
      </c>
      <c r="B637" t="s">
        <v>2183</v>
      </c>
      <c r="C637" s="372">
        <v>7</v>
      </c>
      <c r="D637" s="372">
        <v>7</v>
      </c>
    </row>
    <row r="638" spans="1:4">
      <c r="A638" t="s">
        <v>3206</v>
      </c>
      <c r="B638" t="s">
        <v>3207</v>
      </c>
      <c r="C638" s="372">
        <v>4027</v>
      </c>
      <c r="D638" s="372">
        <v>4027</v>
      </c>
    </row>
    <row r="639" spans="1:4">
      <c r="A639" t="s">
        <v>3799</v>
      </c>
      <c r="B639" t="s">
        <v>3800</v>
      </c>
      <c r="C639" s="372">
        <v>7</v>
      </c>
      <c r="D639" s="372">
        <v>7</v>
      </c>
    </row>
    <row r="640" spans="1:4">
      <c r="A640" t="s">
        <v>2184</v>
      </c>
      <c r="B640" t="s">
        <v>2185</v>
      </c>
      <c r="C640" s="372">
        <v>2</v>
      </c>
      <c r="D640" s="372">
        <v>2</v>
      </c>
    </row>
    <row r="641" spans="1:4">
      <c r="A641" t="s">
        <v>2681</v>
      </c>
      <c r="B641" t="s">
        <v>2682</v>
      </c>
      <c r="C641" s="372">
        <v>11</v>
      </c>
      <c r="D641" s="372">
        <v>11</v>
      </c>
    </row>
    <row r="642" spans="1:4">
      <c r="A642" t="s">
        <v>3801</v>
      </c>
      <c r="B642" t="s">
        <v>3802</v>
      </c>
      <c r="C642" s="372">
        <v>1</v>
      </c>
      <c r="D642" s="372">
        <v>1</v>
      </c>
    </row>
    <row r="643" spans="1:4">
      <c r="A643" t="s">
        <v>2186</v>
      </c>
      <c r="B643" t="s">
        <v>2187</v>
      </c>
      <c r="C643" s="372">
        <v>84</v>
      </c>
      <c r="D643" s="372">
        <v>84</v>
      </c>
    </row>
    <row r="644" spans="1:4">
      <c r="A644" t="s">
        <v>2188</v>
      </c>
      <c r="B644" t="s">
        <v>2189</v>
      </c>
      <c r="C644" s="372">
        <v>4</v>
      </c>
      <c r="D644" s="372">
        <v>4</v>
      </c>
    </row>
    <row r="645" spans="1:4">
      <c r="A645" t="s">
        <v>2190</v>
      </c>
      <c r="B645" t="s">
        <v>2191</v>
      </c>
      <c r="C645" s="372">
        <v>89</v>
      </c>
      <c r="D645" s="372">
        <v>89</v>
      </c>
    </row>
    <row r="646" spans="1:4">
      <c r="A646" t="s">
        <v>2192</v>
      </c>
      <c r="B646" t="s">
        <v>2193</v>
      </c>
      <c r="C646" s="372">
        <v>1</v>
      </c>
      <c r="D646" s="372">
        <v>1</v>
      </c>
    </row>
    <row r="647" spans="1:4">
      <c r="A647" t="s">
        <v>2194</v>
      </c>
      <c r="B647" t="s">
        <v>2195</v>
      </c>
      <c r="C647" s="372">
        <v>2</v>
      </c>
      <c r="D647" s="372">
        <v>2</v>
      </c>
    </row>
    <row r="648" spans="1:4">
      <c r="A648" t="s">
        <v>2196</v>
      </c>
      <c r="B648" t="s">
        <v>2197</v>
      </c>
      <c r="C648" s="372">
        <v>7</v>
      </c>
      <c r="D648" s="372">
        <v>7</v>
      </c>
    </row>
    <row r="649" spans="1:4">
      <c r="A649" t="s">
        <v>2443</v>
      </c>
      <c r="B649" t="s">
        <v>2444</v>
      </c>
      <c r="C649" s="372">
        <v>2</v>
      </c>
      <c r="D649" s="372">
        <v>2</v>
      </c>
    </row>
    <row r="650" spans="1:4">
      <c r="A650" t="s">
        <v>2198</v>
      </c>
      <c r="B650" t="s">
        <v>2199</v>
      </c>
      <c r="C650" s="372">
        <v>1</v>
      </c>
      <c r="D650" s="372">
        <v>1</v>
      </c>
    </row>
    <row r="651" spans="1:4">
      <c r="A651" t="s">
        <v>2383</v>
      </c>
      <c r="B651" t="s">
        <v>2384</v>
      </c>
      <c r="C651" s="372">
        <v>1</v>
      </c>
      <c r="D651" s="372">
        <v>1</v>
      </c>
    </row>
    <row r="652" spans="1:4">
      <c r="A652" t="s">
        <v>2361</v>
      </c>
      <c r="B652" t="s">
        <v>2362</v>
      </c>
      <c r="C652" s="372">
        <v>4</v>
      </c>
      <c r="D652" s="372">
        <v>4</v>
      </c>
    </row>
    <row r="653" spans="1:4">
      <c r="A653" t="s">
        <v>2200</v>
      </c>
      <c r="B653" t="s">
        <v>2201</v>
      </c>
      <c r="C653" s="372">
        <v>6</v>
      </c>
      <c r="D653" s="372">
        <v>6</v>
      </c>
    </row>
    <row r="654" spans="1:4">
      <c r="A654" t="s">
        <v>2202</v>
      </c>
      <c r="B654" t="s">
        <v>2203</v>
      </c>
      <c r="C654" s="372">
        <v>1</v>
      </c>
      <c r="D654" s="372">
        <v>1</v>
      </c>
    </row>
    <row r="655" spans="1:4">
      <c r="A655" t="s">
        <v>2204</v>
      </c>
      <c r="B655" t="s">
        <v>2205</v>
      </c>
      <c r="C655" s="372">
        <v>2</v>
      </c>
      <c r="D655" s="372">
        <v>2</v>
      </c>
    </row>
    <row r="656" spans="1:4">
      <c r="A656" t="s">
        <v>2389</v>
      </c>
      <c r="B656" t="s">
        <v>2390</v>
      </c>
      <c r="C656" s="372">
        <v>1</v>
      </c>
      <c r="D656" s="372">
        <v>1</v>
      </c>
    </row>
    <row r="657" spans="1:4">
      <c r="A657" t="s">
        <v>2206</v>
      </c>
      <c r="B657" t="s">
        <v>2207</v>
      </c>
      <c r="C657" s="372">
        <v>2</v>
      </c>
      <c r="D657" s="372">
        <v>2</v>
      </c>
    </row>
    <row r="658" spans="1:4">
      <c r="A658" t="s">
        <v>2208</v>
      </c>
      <c r="B658" t="s">
        <v>2209</v>
      </c>
      <c r="C658" s="372">
        <v>1</v>
      </c>
      <c r="D658" s="372">
        <v>1</v>
      </c>
    </row>
    <row r="659" spans="1:4">
      <c r="A659" t="s">
        <v>2210</v>
      </c>
      <c r="B659" t="s">
        <v>2211</v>
      </c>
      <c r="C659" s="372">
        <v>1</v>
      </c>
      <c r="D659" s="372">
        <v>1</v>
      </c>
    </row>
    <row r="660" spans="1:4">
      <c r="A660" t="s">
        <v>2212</v>
      </c>
      <c r="B660" t="s">
        <v>2213</v>
      </c>
      <c r="C660" s="372">
        <v>2</v>
      </c>
      <c r="D660" s="372">
        <v>2</v>
      </c>
    </row>
    <row r="661" spans="1:4">
      <c r="A661" t="s">
        <v>2391</v>
      </c>
      <c r="B661" t="s">
        <v>2392</v>
      </c>
      <c r="C661" s="372">
        <v>1</v>
      </c>
      <c r="D661" s="372">
        <v>1</v>
      </c>
    </row>
    <row r="662" spans="1:4">
      <c r="A662" t="s">
        <v>2214</v>
      </c>
      <c r="B662" t="s">
        <v>2215</v>
      </c>
      <c r="C662" s="372">
        <v>3</v>
      </c>
      <c r="D662" s="372">
        <v>3</v>
      </c>
    </row>
    <row r="663" spans="1:4">
      <c r="A663" t="s">
        <v>2431</v>
      </c>
      <c r="B663" t="s">
        <v>2432</v>
      </c>
      <c r="C663" s="372">
        <v>1</v>
      </c>
      <c r="D663" s="372">
        <v>1</v>
      </c>
    </row>
    <row r="664" spans="1:4">
      <c r="A664" t="s">
        <v>2363</v>
      </c>
      <c r="B664" t="s">
        <v>2364</v>
      </c>
      <c r="C664" s="372">
        <v>1</v>
      </c>
      <c r="D664" s="372">
        <v>1</v>
      </c>
    </row>
    <row r="665" spans="1:4">
      <c r="A665" t="s">
        <v>2216</v>
      </c>
      <c r="B665" t="s">
        <v>2217</v>
      </c>
      <c r="C665" s="372">
        <v>1</v>
      </c>
      <c r="D665" s="372">
        <v>1</v>
      </c>
    </row>
    <row r="666" spans="1:4">
      <c r="A666" t="s">
        <v>2218</v>
      </c>
      <c r="B666" t="s">
        <v>2219</v>
      </c>
      <c r="C666" s="372">
        <v>1</v>
      </c>
      <c r="D666" s="372">
        <v>1</v>
      </c>
    </row>
    <row r="667" spans="1:4">
      <c r="A667" t="s">
        <v>2220</v>
      </c>
      <c r="B667" t="s">
        <v>2221</v>
      </c>
      <c r="C667" s="372">
        <v>3</v>
      </c>
      <c r="D667" s="372">
        <v>3</v>
      </c>
    </row>
    <row r="668" spans="1:4">
      <c r="A668" t="s">
        <v>2222</v>
      </c>
      <c r="B668" t="s">
        <v>2223</v>
      </c>
      <c r="C668" s="372">
        <v>1</v>
      </c>
      <c r="D668" s="372">
        <v>1</v>
      </c>
    </row>
    <row r="669" spans="1:4">
      <c r="A669" t="s">
        <v>2224</v>
      </c>
      <c r="B669" t="s">
        <v>2225</v>
      </c>
      <c r="C669" s="372">
        <v>1</v>
      </c>
      <c r="D669" s="372">
        <v>1</v>
      </c>
    </row>
    <row r="670" spans="1:4">
      <c r="A670" t="s">
        <v>2226</v>
      </c>
      <c r="B670" t="s">
        <v>2227</v>
      </c>
      <c r="C670" s="372">
        <v>2</v>
      </c>
      <c r="D670" s="372">
        <v>2</v>
      </c>
    </row>
    <row r="671" spans="1:4">
      <c r="A671" t="s">
        <v>2228</v>
      </c>
      <c r="B671" t="s">
        <v>2229</v>
      </c>
      <c r="C671" s="372">
        <v>2</v>
      </c>
      <c r="D671" s="372">
        <v>2</v>
      </c>
    </row>
    <row r="672" spans="1:4">
      <c r="A672" t="s">
        <v>2230</v>
      </c>
      <c r="B672" t="s">
        <v>2231</v>
      </c>
      <c r="C672" s="372">
        <v>2</v>
      </c>
      <c r="D672" s="372">
        <v>2</v>
      </c>
    </row>
    <row r="673" spans="1:4">
      <c r="A673" t="s">
        <v>2232</v>
      </c>
      <c r="B673" t="s">
        <v>2233</v>
      </c>
      <c r="C673" s="372">
        <v>6</v>
      </c>
      <c r="D673" s="372">
        <v>6</v>
      </c>
    </row>
    <row r="674" spans="1:4">
      <c r="A674" t="s">
        <v>2234</v>
      </c>
      <c r="B674" t="s">
        <v>2235</v>
      </c>
      <c r="C674" s="372">
        <v>1</v>
      </c>
      <c r="D674" s="372">
        <v>1</v>
      </c>
    </row>
    <row r="675" spans="1:4">
      <c r="A675" t="s">
        <v>2236</v>
      </c>
      <c r="B675" t="s">
        <v>2237</v>
      </c>
      <c r="C675" s="372">
        <v>1</v>
      </c>
      <c r="D675" s="372">
        <v>1</v>
      </c>
    </row>
    <row r="676" spans="1:4">
      <c r="A676" t="s">
        <v>2238</v>
      </c>
      <c r="B676" t="s">
        <v>2239</v>
      </c>
      <c r="C676" s="372">
        <v>52</v>
      </c>
      <c r="D676" s="372">
        <v>52</v>
      </c>
    </row>
    <row r="677" spans="1:4">
      <c r="A677" t="s">
        <v>2683</v>
      </c>
      <c r="B677" t="s">
        <v>2684</v>
      </c>
      <c r="C677" s="372">
        <v>1</v>
      </c>
      <c r="D677" s="372">
        <v>1</v>
      </c>
    </row>
    <row r="678" spans="1:4">
      <c r="A678" t="s">
        <v>6574</v>
      </c>
      <c r="B678" t="s">
        <v>6575</v>
      </c>
      <c r="C678" s="372">
        <v>2</v>
      </c>
      <c r="D678" s="372">
        <v>2</v>
      </c>
    </row>
    <row r="679" spans="1:4">
      <c r="A679" t="s">
        <v>2240</v>
      </c>
      <c r="B679" t="s">
        <v>2241</v>
      </c>
      <c r="C679" s="372">
        <v>3</v>
      </c>
      <c r="D679" s="372">
        <v>3</v>
      </c>
    </row>
    <row r="680" spans="1:4">
      <c r="A680" t="s">
        <v>2371</v>
      </c>
      <c r="B680" t="s">
        <v>2372</v>
      </c>
      <c r="C680" s="372">
        <v>1</v>
      </c>
      <c r="D680" s="372">
        <v>1</v>
      </c>
    </row>
    <row r="681" spans="1:4">
      <c r="A681" t="s">
        <v>2423</v>
      </c>
      <c r="B681" t="s">
        <v>2424</v>
      </c>
      <c r="C681" s="372">
        <v>1</v>
      </c>
      <c r="D681" s="372">
        <v>1</v>
      </c>
    </row>
    <row r="682" spans="1:4">
      <c r="A682" t="s">
        <v>2433</v>
      </c>
      <c r="B682" t="s">
        <v>2434</v>
      </c>
      <c r="C682" s="372">
        <v>1</v>
      </c>
      <c r="D682" s="372">
        <v>1</v>
      </c>
    </row>
    <row r="683" spans="1:4">
      <c r="A683" t="s">
        <v>2435</v>
      </c>
      <c r="B683" t="s">
        <v>2436</v>
      </c>
      <c r="C683" s="372">
        <v>1</v>
      </c>
      <c r="D683" s="372">
        <v>1</v>
      </c>
    </row>
    <row r="684" spans="1:4">
      <c r="A684" t="s">
        <v>2437</v>
      </c>
      <c r="B684" t="s">
        <v>2438</v>
      </c>
      <c r="C684" s="372">
        <v>1</v>
      </c>
      <c r="D684" s="372">
        <v>1</v>
      </c>
    </row>
    <row r="685" spans="1:4">
      <c r="A685" t="s">
        <v>2373</v>
      </c>
      <c r="B685" t="s">
        <v>2374</v>
      </c>
      <c r="C685" s="372">
        <v>2</v>
      </c>
      <c r="D685" s="372">
        <v>2</v>
      </c>
    </row>
    <row r="686" spans="1:4">
      <c r="A686" t="s">
        <v>2242</v>
      </c>
      <c r="B686" t="s">
        <v>2243</v>
      </c>
      <c r="C686" s="372">
        <v>1</v>
      </c>
      <c r="D686" s="372">
        <v>1</v>
      </c>
    </row>
    <row r="687" spans="1:4">
      <c r="A687" t="s">
        <v>2393</v>
      </c>
      <c r="B687" t="s">
        <v>2394</v>
      </c>
      <c r="C687" s="372">
        <v>1</v>
      </c>
      <c r="D687" s="372">
        <v>1</v>
      </c>
    </row>
    <row r="688" spans="1:4">
      <c r="A688" t="s">
        <v>2244</v>
      </c>
      <c r="B688" t="s">
        <v>2245</v>
      </c>
      <c r="C688" s="372">
        <v>2</v>
      </c>
      <c r="D688" s="372">
        <v>2</v>
      </c>
    </row>
    <row r="689" spans="1:4">
      <c r="A689" t="s">
        <v>2395</v>
      </c>
      <c r="B689" t="s">
        <v>2396</v>
      </c>
      <c r="C689" s="372">
        <v>1</v>
      </c>
      <c r="D689" s="372">
        <v>1</v>
      </c>
    </row>
    <row r="690" spans="1:4">
      <c r="A690" t="s">
        <v>2246</v>
      </c>
      <c r="B690" t="s">
        <v>2247</v>
      </c>
      <c r="C690" s="372">
        <v>1</v>
      </c>
      <c r="D690" s="372">
        <v>1</v>
      </c>
    </row>
    <row r="691" spans="1:4">
      <c r="A691" t="s">
        <v>2248</v>
      </c>
      <c r="B691" t="s">
        <v>2249</v>
      </c>
      <c r="C691" s="372">
        <v>1</v>
      </c>
      <c r="D691" s="372">
        <v>1</v>
      </c>
    </row>
    <row r="692" spans="1:4">
      <c r="A692" t="s">
        <v>2250</v>
      </c>
      <c r="B692" t="s">
        <v>2251</v>
      </c>
      <c r="C692" s="372">
        <v>2</v>
      </c>
      <c r="D692" s="372">
        <v>2</v>
      </c>
    </row>
    <row r="693" spans="1:4">
      <c r="A693" t="s">
        <v>2252</v>
      </c>
      <c r="B693" t="s">
        <v>2253</v>
      </c>
      <c r="C693" s="372">
        <v>10</v>
      </c>
      <c r="D693" s="372">
        <v>10</v>
      </c>
    </row>
    <row r="694" spans="1:4">
      <c r="A694" t="s">
        <v>2254</v>
      </c>
      <c r="B694" t="s">
        <v>2255</v>
      </c>
      <c r="C694" s="372">
        <v>7</v>
      </c>
      <c r="D694" s="372">
        <v>7</v>
      </c>
    </row>
    <row r="695" spans="1:4">
      <c r="A695" t="s">
        <v>2397</v>
      </c>
      <c r="B695" t="s">
        <v>2398</v>
      </c>
      <c r="C695" s="372">
        <v>1</v>
      </c>
      <c r="D695" s="372">
        <v>1</v>
      </c>
    </row>
    <row r="696" spans="1:4">
      <c r="A696" t="s">
        <v>2256</v>
      </c>
      <c r="B696" t="s">
        <v>2257</v>
      </c>
      <c r="C696" s="372">
        <v>4</v>
      </c>
      <c r="D696" s="372">
        <v>4</v>
      </c>
    </row>
    <row r="697" spans="1:4">
      <c r="A697" t="s">
        <v>2258</v>
      </c>
      <c r="B697" t="s">
        <v>2259</v>
      </c>
      <c r="C697" s="372">
        <v>7</v>
      </c>
      <c r="D697" s="372">
        <v>7</v>
      </c>
    </row>
    <row r="698" spans="1:4">
      <c r="A698" t="s">
        <v>2260</v>
      </c>
      <c r="B698" t="s">
        <v>2261</v>
      </c>
      <c r="C698" s="372">
        <v>157</v>
      </c>
      <c r="D698" s="372">
        <v>157</v>
      </c>
    </row>
    <row r="699" spans="1:4">
      <c r="A699" t="s">
        <v>2262</v>
      </c>
      <c r="B699" t="s">
        <v>2263</v>
      </c>
      <c r="C699" s="372">
        <v>12</v>
      </c>
      <c r="D699" s="372">
        <v>12</v>
      </c>
    </row>
    <row r="700" spans="1:4">
      <c r="A700" t="s">
        <v>2264</v>
      </c>
      <c r="B700" t="s">
        <v>2265</v>
      </c>
      <c r="C700" s="372">
        <v>69</v>
      </c>
      <c r="D700" s="372">
        <v>69</v>
      </c>
    </row>
    <row r="701" spans="1:4">
      <c r="A701" t="s">
        <v>2407</v>
      </c>
      <c r="B701" t="s">
        <v>2408</v>
      </c>
      <c r="C701" s="372">
        <v>4</v>
      </c>
      <c r="D701" s="372">
        <v>4</v>
      </c>
    </row>
    <row r="702" spans="1:4">
      <c r="A702" t="s">
        <v>2266</v>
      </c>
      <c r="B702" t="s">
        <v>2267</v>
      </c>
      <c r="C702" s="372">
        <v>22</v>
      </c>
      <c r="D702" s="372">
        <v>22</v>
      </c>
    </row>
    <row r="703" spans="1:4">
      <c r="A703" t="s">
        <v>2268</v>
      </c>
      <c r="B703" t="s">
        <v>2269</v>
      </c>
      <c r="C703" s="372">
        <v>43</v>
      </c>
      <c r="D703" s="372">
        <v>43</v>
      </c>
    </row>
    <row r="704" spans="1:4">
      <c r="A704" t="s">
        <v>2270</v>
      </c>
      <c r="B704" t="s">
        <v>2271</v>
      </c>
      <c r="C704" s="372">
        <v>1</v>
      </c>
      <c r="D704" s="372">
        <v>1</v>
      </c>
    </row>
    <row r="705" spans="1:4">
      <c r="A705" t="s">
        <v>3381</v>
      </c>
      <c r="B705" t="s">
        <v>3382</v>
      </c>
      <c r="C705" s="372">
        <v>122</v>
      </c>
      <c r="D705" s="372">
        <v>122</v>
      </c>
    </row>
    <row r="706" spans="1:4">
      <c r="A706" t="s">
        <v>2272</v>
      </c>
      <c r="B706" t="s">
        <v>2273</v>
      </c>
      <c r="C706" s="372">
        <v>2500</v>
      </c>
      <c r="D706" s="372">
        <v>2500</v>
      </c>
    </row>
    <row r="707" spans="1:4">
      <c r="A707" t="s">
        <v>3803</v>
      </c>
      <c r="B707" t="s">
        <v>3804</v>
      </c>
      <c r="C707" s="372">
        <v>5</v>
      </c>
      <c r="D707" s="372">
        <v>5</v>
      </c>
    </row>
    <row r="708" spans="1:4">
      <c r="A708" t="s">
        <v>2274</v>
      </c>
      <c r="B708" t="s">
        <v>2275</v>
      </c>
      <c r="C708" s="372">
        <v>123</v>
      </c>
      <c r="D708" s="372">
        <v>123</v>
      </c>
    </row>
    <row r="709" spans="1:4">
      <c r="A709" t="s">
        <v>2276</v>
      </c>
      <c r="B709" t="s">
        <v>2277</v>
      </c>
      <c r="C709" s="372">
        <v>2501</v>
      </c>
      <c r="D709" s="372">
        <v>2500</v>
      </c>
    </row>
    <row r="710" spans="1:4">
      <c r="A710" t="s">
        <v>2278</v>
      </c>
      <c r="B710" t="s">
        <v>2279</v>
      </c>
      <c r="C710" s="372">
        <v>10</v>
      </c>
      <c r="D710" s="372">
        <v>10</v>
      </c>
    </row>
    <row r="711" spans="1:4">
      <c r="A711" t="s">
        <v>3669</v>
      </c>
      <c r="B711" t="s">
        <v>3670</v>
      </c>
      <c r="C711" s="372">
        <v>13</v>
      </c>
      <c r="D711" s="372">
        <v>13</v>
      </c>
    </row>
    <row r="712" spans="1:4">
      <c r="A712" t="s">
        <v>4791</v>
      </c>
      <c r="B712" t="s">
        <v>4792</v>
      </c>
      <c r="C712" s="372">
        <v>0</v>
      </c>
      <c r="D712" s="372">
        <v>15</v>
      </c>
    </row>
    <row r="713" spans="1:4">
      <c r="A713" t="s">
        <v>4793</v>
      </c>
      <c r="B713" t="s">
        <v>4794</v>
      </c>
      <c r="C713" s="372">
        <v>2</v>
      </c>
      <c r="D713" s="372">
        <v>15</v>
      </c>
    </row>
    <row r="714" spans="1:4">
      <c r="A714" t="s">
        <v>4795</v>
      </c>
      <c r="B714" t="s">
        <v>4796</v>
      </c>
      <c r="C714" s="372">
        <v>5</v>
      </c>
      <c r="D714" s="372">
        <v>15</v>
      </c>
    </row>
    <row r="715" spans="1:4">
      <c r="A715" t="s">
        <v>4797</v>
      </c>
      <c r="B715" t="s">
        <v>4798</v>
      </c>
      <c r="C715" s="372">
        <v>19</v>
      </c>
      <c r="D715" s="372">
        <v>10</v>
      </c>
    </row>
    <row r="716" spans="1:4">
      <c r="A716" t="s">
        <v>2280</v>
      </c>
      <c r="B716" t="s">
        <v>2281</v>
      </c>
      <c r="C716" s="372">
        <v>1</v>
      </c>
      <c r="D716" s="372">
        <v>1</v>
      </c>
    </row>
    <row r="717" spans="1:4">
      <c r="A717" t="s">
        <v>4383</v>
      </c>
      <c r="B717" t="s">
        <v>4384</v>
      </c>
      <c r="C717" s="372">
        <v>13400</v>
      </c>
      <c r="D717" s="372">
        <v>13400</v>
      </c>
    </row>
    <row r="718" spans="1:4">
      <c r="A718" t="s">
        <v>4385</v>
      </c>
      <c r="B718" t="s">
        <v>4386</v>
      </c>
      <c r="C718" s="372">
        <v>18</v>
      </c>
      <c r="D718" s="372">
        <v>18</v>
      </c>
    </row>
    <row r="719" spans="1:4">
      <c r="A719" t="s">
        <v>4493</v>
      </c>
      <c r="B719" t="s">
        <v>4494</v>
      </c>
      <c r="C719" s="372">
        <v>1</v>
      </c>
      <c r="D719" s="372">
        <v>1</v>
      </c>
    </row>
    <row r="720" spans="1:4">
      <c r="A720" t="s">
        <v>4387</v>
      </c>
      <c r="B720" t="s">
        <v>4388</v>
      </c>
      <c r="C720" s="372">
        <v>23</v>
      </c>
      <c r="D720" s="372">
        <v>23</v>
      </c>
    </row>
    <row r="721" spans="1:4">
      <c r="A721" t="s">
        <v>4389</v>
      </c>
      <c r="B721" t="s">
        <v>4390</v>
      </c>
      <c r="C721" s="372">
        <v>3</v>
      </c>
      <c r="D721" s="372">
        <v>3</v>
      </c>
    </row>
    <row r="722" spans="1:4">
      <c r="A722" t="s">
        <v>4391</v>
      </c>
      <c r="B722" t="s">
        <v>4392</v>
      </c>
      <c r="C722" s="372">
        <v>18</v>
      </c>
      <c r="D722" s="372">
        <v>18</v>
      </c>
    </row>
    <row r="723" spans="1:4">
      <c r="A723" t="s">
        <v>4393</v>
      </c>
      <c r="B723" t="s">
        <v>4394</v>
      </c>
      <c r="C723" s="372">
        <v>7</v>
      </c>
      <c r="D723" s="372">
        <v>7</v>
      </c>
    </row>
    <row r="724" spans="1:4">
      <c r="A724" t="s">
        <v>2282</v>
      </c>
      <c r="B724" t="s">
        <v>2283</v>
      </c>
      <c r="C724" s="372">
        <v>4</v>
      </c>
      <c r="D724" s="372">
        <v>4</v>
      </c>
    </row>
    <row r="725" spans="1:4">
      <c r="A725" t="s">
        <v>4395</v>
      </c>
      <c r="B725" t="s">
        <v>4396</v>
      </c>
      <c r="C725" s="372">
        <v>3</v>
      </c>
      <c r="D725" s="372">
        <v>3</v>
      </c>
    </row>
    <row r="726" spans="1:4">
      <c r="A726" t="s">
        <v>2562</v>
      </c>
      <c r="B726" t="s">
        <v>2563</v>
      </c>
      <c r="C726" s="372">
        <v>1</v>
      </c>
      <c r="D726" s="372">
        <v>1</v>
      </c>
    </row>
    <row r="727" spans="1:4">
      <c r="A727" t="s">
        <v>4397</v>
      </c>
      <c r="B727" t="s">
        <v>4398</v>
      </c>
      <c r="C727" s="372">
        <v>5</v>
      </c>
      <c r="D727" s="372">
        <v>5</v>
      </c>
    </row>
    <row r="728" spans="1:4">
      <c r="A728" t="s">
        <v>2445</v>
      </c>
      <c r="B728" t="s">
        <v>2446</v>
      </c>
      <c r="C728" s="372">
        <v>1</v>
      </c>
      <c r="D728" s="372">
        <v>1</v>
      </c>
    </row>
    <row r="729" spans="1:4">
      <c r="A729" t="s">
        <v>2982</v>
      </c>
      <c r="B729" t="s">
        <v>2983</v>
      </c>
      <c r="C729" s="372">
        <v>1</v>
      </c>
      <c r="D729" s="372">
        <v>1</v>
      </c>
    </row>
    <row r="730" spans="1:4">
      <c r="A730" t="s">
        <v>2984</v>
      </c>
      <c r="B730" t="s">
        <v>2985</v>
      </c>
      <c r="C730" s="372">
        <v>7</v>
      </c>
      <c r="D730" s="372">
        <v>7</v>
      </c>
    </row>
    <row r="731" spans="1:4">
      <c r="A731" t="s">
        <v>2284</v>
      </c>
      <c r="B731" t="s">
        <v>2285</v>
      </c>
      <c r="C731" s="372">
        <v>7</v>
      </c>
      <c r="D731" s="372">
        <v>7</v>
      </c>
    </row>
    <row r="732" spans="1:4">
      <c r="A732" t="s">
        <v>2986</v>
      </c>
      <c r="B732" t="s">
        <v>2987</v>
      </c>
      <c r="C732" s="372">
        <v>27</v>
      </c>
      <c r="D732" s="372">
        <v>27</v>
      </c>
    </row>
    <row r="733" spans="1:4">
      <c r="A733" t="s">
        <v>2677</v>
      </c>
      <c r="B733" t="s">
        <v>2678</v>
      </c>
      <c r="C733" s="372">
        <v>1</v>
      </c>
      <c r="D733" s="372">
        <v>1</v>
      </c>
    </row>
    <row r="734" spans="1:4">
      <c r="A734" t="s">
        <v>2369</v>
      </c>
      <c r="B734" t="s">
        <v>2370</v>
      </c>
      <c r="C734" s="372">
        <v>1</v>
      </c>
      <c r="D734" s="372">
        <v>1</v>
      </c>
    </row>
    <row r="735" spans="1:4">
      <c r="A735" t="s">
        <v>2564</v>
      </c>
      <c r="B735" t="s">
        <v>2565</v>
      </c>
      <c r="C735" s="372">
        <v>7</v>
      </c>
      <c r="D735" s="372">
        <v>7</v>
      </c>
    </row>
    <row r="736" spans="1:4" s="947" customFormat="1">
      <c r="A736" t="s">
        <v>2988</v>
      </c>
      <c r="B736" t="s">
        <v>2989</v>
      </c>
      <c r="C736" s="372">
        <v>4</v>
      </c>
      <c r="D736" s="372">
        <v>4</v>
      </c>
    </row>
    <row r="737" spans="1:4" s="947" customFormat="1">
      <c r="A737" t="s">
        <v>2990</v>
      </c>
      <c r="B737" t="s">
        <v>2991</v>
      </c>
      <c r="C737" s="372">
        <v>1</v>
      </c>
      <c r="D737" s="372">
        <v>1</v>
      </c>
    </row>
    <row r="738" spans="1:4">
      <c r="A738" t="s">
        <v>139</v>
      </c>
      <c r="B738" t="s">
        <v>1820</v>
      </c>
      <c r="C738" s="372">
        <v>176</v>
      </c>
      <c r="D738" s="372">
        <v>176</v>
      </c>
    </row>
    <row r="739" spans="1:4">
      <c r="A739" t="s">
        <v>4399</v>
      </c>
      <c r="B739" t="s">
        <v>4400</v>
      </c>
      <c r="C739" s="372">
        <v>126</v>
      </c>
      <c r="D739" s="372">
        <v>126</v>
      </c>
    </row>
    <row r="740" spans="1:4">
      <c r="A740" t="s">
        <v>4401</v>
      </c>
      <c r="B740" t="s">
        <v>4402</v>
      </c>
      <c r="C740" s="372">
        <v>863</v>
      </c>
      <c r="D740" s="372">
        <v>863</v>
      </c>
    </row>
    <row r="741" spans="1:4">
      <c r="A741" t="s">
        <v>4403</v>
      </c>
      <c r="B741" t="s">
        <v>4404</v>
      </c>
      <c r="C741" s="372">
        <v>5</v>
      </c>
      <c r="D741" s="372">
        <v>5</v>
      </c>
    </row>
    <row r="742" spans="1:4">
      <c r="A742" t="s">
        <v>2992</v>
      </c>
      <c r="B742" t="s">
        <v>2993</v>
      </c>
      <c r="C742" s="372">
        <v>26</v>
      </c>
      <c r="D742" s="372">
        <v>26</v>
      </c>
    </row>
    <row r="743" spans="1:4">
      <c r="A743" t="s">
        <v>2994</v>
      </c>
      <c r="B743" t="s">
        <v>2995</v>
      </c>
      <c r="C743" s="372">
        <v>1</v>
      </c>
      <c r="D743" s="372">
        <v>1</v>
      </c>
    </row>
    <row r="744" spans="1:4">
      <c r="A744" t="s">
        <v>4405</v>
      </c>
      <c r="B744" t="s">
        <v>4406</v>
      </c>
      <c r="C744" s="372">
        <v>21</v>
      </c>
      <c r="D744" s="372">
        <v>21</v>
      </c>
    </row>
    <row r="745" spans="1:4">
      <c r="A745" t="s">
        <v>2996</v>
      </c>
      <c r="B745" t="s">
        <v>2997</v>
      </c>
      <c r="C745" s="372">
        <v>5</v>
      </c>
      <c r="D745" s="372">
        <v>5</v>
      </c>
    </row>
    <row r="746" spans="1:4">
      <c r="A746" t="s">
        <v>2998</v>
      </c>
      <c r="B746" t="s">
        <v>2999</v>
      </c>
      <c r="C746" s="372">
        <v>54</v>
      </c>
      <c r="D746" s="372">
        <v>54</v>
      </c>
    </row>
    <row r="747" spans="1:4">
      <c r="A747" t="s">
        <v>3000</v>
      </c>
      <c r="B747" t="s">
        <v>3001</v>
      </c>
      <c r="C747" s="372">
        <v>86</v>
      </c>
      <c r="D747" s="372">
        <v>86</v>
      </c>
    </row>
    <row r="748" spans="1:4">
      <c r="A748" t="s">
        <v>3002</v>
      </c>
      <c r="B748" t="s">
        <v>3003</v>
      </c>
      <c r="C748" s="372">
        <v>5</v>
      </c>
      <c r="D748" s="372">
        <v>5</v>
      </c>
    </row>
    <row r="749" spans="1:4">
      <c r="A749" t="s">
        <v>3004</v>
      </c>
      <c r="B749" t="s">
        <v>3005</v>
      </c>
      <c r="C749" s="372">
        <v>2</v>
      </c>
      <c r="D749" s="372">
        <v>2</v>
      </c>
    </row>
    <row r="750" spans="1:4">
      <c r="A750" t="s">
        <v>3006</v>
      </c>
      <c r="B750" t="s">
        <v>3007</v>
      </c>
      <c r="C750" s="372">
        <v>3</v>
      </c>
      <c r="D750" s="372">
        <v>3</v>
      </c>
    </row>
    <row r="751" spans="1:4">
      <c r="A751" t="s">
        <v>3008</v>
      </c>
      <c r="B751" t="s">
        <v>3009</v>
      </c>
      <c r="C751" s="372">
        <v>2</v>
      </c>
      <c r="D751" s="372">
        <v>2</v>
      </c>
    </row>
    <row r="752" spans="1:4">
      <c r="A752" t="s">
        <v>2409</v>
      </c>
      <c r="B752" t="s">
        <v>2410</v>
      </c>
      <c r="C752" s="372">
        <v>21</v>
      </c>
      <c r="D752" s="372">
        <v>21</v>
      </c>
    </row>
    <row r="753" spans="1:4">
      <c r="A753" t="s">
        <v>3010</v>
      </c>
      <c r="B753" t="s">
        <v>3011</v>
      </c>
      <c r="C753" s="372">
        <v>3</v>
      </c>
      <c r="D753" s="372">
        <v>3</v>
      </c>
    </row>
    <row r="754" spans="1:4">
      <c r="A754" t="s">
        <v>3012</v>
      </c>
      <c r="B754" t="s">
        <v>3013</v>
      </c>
      <c r="C754" s="372">
        <v>1</v>
      </c>
      <c r="D754" s="372">
        <v>1</v>
      </c>
    </row>
    <row r="755" spans="1:4">
      <c r="A755" t="s">
        <v>3014</v>
      </c>
      <c r="B755" t="s">
        <v>3015</v>
      </c>
      <c r="C755" s="372">
        <v>5</v>
      </c>
      <c r="D755" s="372">
        <v>5</v>
      </c>
    </row>
    <row r="756" spans="1:4">
      <c r="A756" t="s">
        <v>3016</v>
      </c>
      <c r="B756" t="s">
        <v>3017</v>
      </c>
      <c r="C756" s="372">
        <v>2</v>
      </c>
      <c r="D756" s="372">
        <v>2</v>
      </c>
    </row>
    <row r="757" spans="1:4">
      <c r="A757" t="s">
        <v>3018</v>
      </c>
      <c r="B757" t="s">
        <v>3019</v>
      </c>
      <c r="C757" s="372">
        <v>5</v>
      </c>
      <c r="D757" s="372">
        <v>5</v>
      </c>
    </row>
    <row r="758" spans="1:4">
      <c r="A758" t="s">
        <v>3020</v>
      </c>
      <c r="B758" t="s">
        <v>3021</v>
      </c>
      <c r="C758" s="372">
        <v>10</v>
      </c>
      <c r="D758" s="372">
        <v>10</v>
      </c>
    </row>
    <row r="759" spans="1:4">
      <c r="A759" t="s">
        <v>4407</v>
      </c>
      <c r="B759" t="s">
        <v>4408</v>
      </c>
      <c r="C759" s="372">
        <v>718</v>
      </c>
      <c r="D759" s="372">
        <v>718</v>
      </c>
    </row>
    <row r="760" spans="1:4">
      <c r="A760" t="s">
        <v>4409</v>
      </c>
      <c r="B760" t="s">
        <v>4410</v>
      </c>
      <c r="C760" s="372">
        <v>101</v>
      </c>
      <c r="D760" s="372">
        <v>101</v>
      </c>
    </row>
    <row r="761" spans="1:4">
      <c r="A761" t="s">
        <v>4411</v>
      </c>
      <c r="B761" t="s">
        <v>4412</v>
      </c>
      <c r="C761" s="372">
        <v>34</v>
      </c>
      <c r="D761" s="372">
        <v>34</v>
      </c>
    </row>
    <row r="762" spans="1:4">
      <c r="A762" t="s">
        <v>4413</v>
      </c>
      <c r="B762" t="s">
        <v>4414</v>
      </c>
      <c r="C762" s="372">
        <v>233</v>
      </c>
      <c r="D762" s="372">
        <v>233</v>
      </c>
    </row>
    <row r="763" spans="1:4">
      <c r="A763" t="s">
        <v>4415</v>
      </c>
      <c r="B763" t="s">
        <v>4416</v>
      </c>
      <c r="C763" s="372">
        <v>43</v>
      </c>
      <c r="D763" s="372">
        <v>43</v>
      </c>
    </row>
    <row r="764" spans="1:4">
      <c r="A764" t="s">
        <v>3022</v>
      </c>
      <c r="B764" t="s">
        <v>3023</v>
      </c>
      <c r="C764" s="372">
        <v>23</v>
      </c>
      <c r="D764" s="372">
        <v>23</v>
      </c>
    </row>
    <row r="765" spans="1:4">
      <c r="A765" t="s">
        <v>3024</v>
      </c>
      <c r="B765" t="s">
        <v>3025</v>
      </c>
      <c r="C765" s="372">
        <v>11</v>
      </c>
      <c r="D765" s="372">
        <v>11</v>
      </c>
    </row>
    <row r="766" spans="1:4">
      <c r="A766" t="s">
        <v>3026</v>
      </c>
      <c r="B766" t="s">
        <v>3027</v>
      </c>
      <c r="C766" s="372">
        <v>27</v>
      </c>
      <c r="D766" s="372">
        <v>27</v>
      </c>
    </row>
    <row r="767" spans="1:4">
      <c r="A767" t="s">
        <v>3028</v>
      </c>
      <c r="B767" t="s">
        <v>3029</v>
      </c>
      <c r="C767" s="372">
        <v>2</v>
      </c>
      <c r="D767" s="372">
        <v>2</v>
      </c>
    </row>
    <row r="768" spans="1:4">
      <c r="A768" t="s">
        <v>3030</v>
      </c>
      <c r="B768" t="s">
        <v>3031</v>
      </c>
      <c r="C768" s="372">
        <v>9</v>
      </c>
      <c r="D768" s="372">
        <v>9</v>
      </c>
    </row>
    <row r="769" spans="1:4">
      <c r="A769" t="s">
        <v>2286</v>
      </c>
      <c r="B769" t="s">
        <v>2287</v>
      </c>
      <c r="C769" s="372">
        <v>28</v>
      </c>
      <c r="D769" s="372">
        <v>28</v>
      </c>
    </row>
    <row r="770" spans="1:4">
      <c r="A770" t="s">
        <v>3032</v>
      </c>
      <c r="B770" t="s">
        <v>3033</v>
      </c>
      <c r="C770" s="372">
        <v>21</v>
      </c>
      <c r="D770" s="372">
        <v>21</v>
      </c>
    </row>
    <row r="771" spans="1:4">
      <c r="A771" t="s">
        <v>6622</v>
      </c>
      <c r="B771" t="s">
        <v>6623</v>
      </c>
      <c r="C771" s="372">
        <v>1</v>
      </c>
      <c r="D771" s="372">
        <v>1</v>
      </c>
    </row>
    <row r="772" spans="1:4">
      <c r="A772" t="s">
        <v>3034</v>
      </c>
      <c r="B772" t="s">
        <v>3035</v>
      </c>
      <c r="C772" s="372">
        <v>1</v>
      </c>
      <c r="D772" s="372">
        <v>1</v>
      </c>
    </row>
    <row r="773" spans="1:4">
      <c r="A773" t="s">
        <v>3076</v>
      </c>
      <c r="B773" t="s">
        <v>3077</v>
      </c>
      <c r="C773" s="372">
        <v>1</v>
      </c>
      <c r="D773" s="372">
        <v>1</v>
      </c>
    </row>
    <row r="774" spans="1:4">
      <c r="A774" t="s">
        <v>3036</v>
      </c>
      <c r="B774" t="s">
        <v>3037</v>
      </c>
      <c r="C774" s="372">
        <v>2</v>
      </c>
      <c r="D774" s="372">
        <v>2</v>
      </c>
    </row>
    <row r="775" spans="1:4">
      <c r="A775" t="s">
        <v>3038</v>
      </c>
      <c r="B775" t="s">
        <v>3039</v>
      </c>
      <c r="C775" s="372">
        <v>5</v>
      </c>
      <c r="D775" s="372">
        <v>5</v>
      </c>
    </row>
    <row r="776" spans="1:4">
      <c r="A776" t="s">
        <v>3040</v>
      </c>
      <c r="B776" t="s">
        <v>3041</v>
      </c>
      <c r="C776" s="372">
        <v>119</v>
      </c>
      <c r="D776" s="372">
        <v>119</v>
      </c>
    </row>
    <row r="777" spans="1:4">
      <c r="A777" t="s">
        <v>3070</v>
      </c>
      <c r="B777" t="s">
        <v>3071</v>
      </c>
      <c r="C777" s="372">
        <v>1</v>
      </c>
      <c r="D777" s="372">
        <v>1</v>
      </c>
    </row>
    <row r="778" spans="1:4">
      <c r="A778" t="s">
        <v>3042</v>
      </c>
      <c r="B778" t="s">
        <v>3043</v>
      </c>
      <c r="C778" s="372">
        <v>4</v>
      </c>
      <c r="D778" s="372">
        <v>4</v>
      </c>
    </row>
    <row r="779" spans="1:4">
      <c r="A779" t="s">
        <v>3074</v>
      </c>
      <c r="B779" t="s">
        <v>3075</v>
      </c>
      <c r="C779" s="372">
        <v>2</v>
      </c>
      <c r="D779" s="372">
        <v>2</v>
      </c>
    </row>
    <row r="780" spans="1:4">
      <c r="A780" t="s">
        <v>3044</v>
      </c>
      <c r="B780" t="s">
        <v>3045</v>
      </c>
      <c r="C780" s="372">
        <v>9</v>
      </c>
      <c r="D780" s="372">
        <v>9</v>
      </c>
    </row>
    <row r="781" spans="1:4">
      <c r="A781" t="s">
        <v>2288</v>
      </c>
      <c r="B781" t="s">
        <v>2289</v>
      </c>
      <c r="C781" s="372">
        <v>1</v>
      </c>
      <c r="D781" s="372">
        <v>1</v>
      </c>
    </row>
    <row r="782" spans="1:4">
      <c r="A782" t="s">
        <v>2385</v>
      </c>
      <c r="B782" t="s">
        <v>2386</v>
      </c>
      <c r="C782" s="372">
        <v>11</v>
      </c>
      <c r="D782" s="372">
        <v>11</v>
      </c>
    </row>
    <row r="783" spans="1:4">
      <c r="A783" t="s">
        <v>2290</v>
      </c>
      <c r="B783" t="s">
        <v>2291</v>
      </c>
      <c r="C783" s="372">
        <v>2</v>
      </c>
      <c r="D783" s="372">
        <v>2</v>
      </c>
    </row>
    <row r="784" spans="1:4">
      <c r="A784" t="s">
        <v>3046</v>
      </c>
      <c r="B784" t="s">
        <v>3047</v>
      </c>
      <c r="C784" s="372">
        <v>2</v>
      </c>
      <c r="D784" s="372">
        <v>2</v>
      </c>
    </row>
    <row r="785" spans="1:4">
      <c r="A785" t="s">
        <v>2292</v>
      </c>
      <c r="B785" t="s">
        <v>2293</v>
      </c>
      <c r="C785" s="372">
        <v>10</v>
      </c>
      <c r="D785" s="372">
        <v>10</v>
      </c>
    </row>
    <row r="786" spans="1:4">
      <c r="A786" t="s">
        <v>3048</v>
      </c>
      <c r="B786" t="s">
        <v>3049</v>
      </c>
      <c r="C786" s="372">
        <v>2</v>
      </c>
      <c r="D786" s="372">
        <v>2</v>
      </c>
    </row>
    <row r="787" spans="1:4">
      <c r="A787" t="s">
        <v>2294</v>
      </c>
      <c r="B787" t="s">
        <v>2295</v>
      </c>
      <c r="C787" s="372">
        <v>5</v>
      </c>
      <c r="D787" s="372">
        <v>5</v>
      </c>
    </row>
    <row r="788" spans="1:4">
      <c r="A788" t="s">
        <v>6616</v>
      </c>
      <c r="B788" t="s">
        <v>6617</v>
      </c>
      <c r="C788" s="372">
        <v>1</v>
      </c>
      <c r="D788" s="372">
        <v>1</v>
      </c>
    </row>
    <row r="789" spans="1:4">
      <c r="A789" t="s">
        <v>6618</v>
      </c>
      <c r="B789" t="s">
        <v>6619</v>
      </c>
      <c r="C789" s="372">
        <v>3</v>
      </c>
      <c r="D789" s="372">
        <v>3</v>
      </c>
    </row>
    <row r="790" spans="1:4">
      <c r="A790" t="s">
        <v>3050</v>
      </c>
      <c r="B790" t="s">
        <v>3051</v>
      </c>
      <c r="C790" s="372">
        <v>1</v>
      </c>
      <c r="D790" s="372">
        <v>1</v>
      </c>
    </row>
    <row r="791" spans="1:4">
      <c r="A791" t="s">
        <v>4417</v>
      </c>
      <c r="B791" t="s">
        <v>4418</v>
      </c>
      <c r="C791" s="372">
        <v>628</v>
      </c>
      <c r="D791" s="372">
        <v>628</v>
      </c>
    </row>
    <row r="792" spans="1:4">
      <c r="A792" t="s">
        <v>2566</v>
      </c>
      <c r="B792" t="s">
        <v>2567</v>
      </c>
      <c r="C792" s="372">
        <v>5</v>
      </c>
      <c r="D792" s="372">
        <v>5</v>
      </c>
    </row>
    <row r="793" spans="1:4">
      <c r="A793" t="s">
        <v>2296</v>
      </c>
      <c r="B793" t="s">
        <v>2297</v>
      </c>
      <c r="C793" s="372">
        <v>44</v>
      </c>
      <c r="D793" s="372">
        <v>44</v>
      </c>
    </row>
    <row r="794" spans="1:4">
      <c r="A794" t="s">
        <v>2568</v>
      </c>
      <c r="B794" t="s">
        <v>2569</v>
      </c>
      <c r="C794" s="372">
        <v>7</v>
      </c>
      <c r="D794" s="372">
        <v>7</v>
      </c>
    </row>
    <row r="795" spans="1:4">
      <c r="A795" t="s">
        <v>2298</v>
      </c>
      <c r="B795" t="s">
        <v>2299</v>
      </c>
      <c r="C795" s="372">
        <v>11</v>
      </c>
      <c r="D795" s="372">
        <v>11</v>
      </c>
    </row>
    <row r="796" spans="1:4">
      <c r="A796" t="s">
        <v>2570</v>
      </c>
      <c r="B796" t="s">
        <v>2571</v>
      </c>
      <c r="C796" s="372">
        <v>9</v>
      </c>
      <c r="D796" s="372">
        <v>9</v>
      </c>
    </row>
    <row r="797" spans="1:4">
      <c r="A797" t="s">
        <v>2572</v>
      </c>
      <c r="B797" t="s">
        <v>2573</v>
      </c>
      <c r="C797" s="372">
        <v>1</v>
      </c>
      <c r="D797" s="372">
        <v>1</v>
      </c>
    </row>
    <row r="798" spans="1:4">
      <c r="A798" t="s">
        <v>2687</v>
      </c>
      <c r="B798" t="s">
        <v>2688</v>
      </c>
      <c r="C798" s="372">
        <v>1</v>
      </c>
      <c r="D798" s="372">
        <v>1</v>
      </c>
    </row>
    <row r="799" spans="1:4">
      <c r="A799" t="s">
        <v>2574</v>
      </c>
      <c r="B799" t="s">
        <v>2575</v>
      </c>
      <c r="C799" s="372">
        <v>89</v>
      </c>
      <c r="D799" s="372">
        <v>89</v>
      </c>
    </row>
    <row r="800" spans="1:4">
      <c r="A800" t="s">
        <v>2576</v>
      </c>
      <c r="B800" t="s">
        <v>2577</v>
      </c>
      <c r="C800" s="372">
        <v>1</v>
      </c>
      <c r="D800" s="372">
        <v>1</v>
      </c>
    </row>
    <row r="801" spans="1:4">
      <c r="A801" t="s">
        <v>2300</v>
      </c>
      <c r="B801" t="s">
        <v>2301</v>
      </c>
      <c r="C801" s="372">
        <v>88</v>
      </c>
      <c r="D801" s="372">
        <v>88</v>
      </c>
    </row>
    <row r="802" spans="1:4">
      <c r="A802" t="s">
        <v>2578</v>
      </c>
      <c r="B802" t="s">
        <v>2579</v>
      </c>
      <c r="C802" s="372">
        <v>4</v>
      </c>
      <c r="D802" s="372">
        <v>4</v>
      </c>
    </row>
    <row r="803" spans="1:4">
      <c r="A803" t="s">
        <v>2580</v>
      </c>
      <c r="B803" t="s">
        <v>2581</v>
      </c>
      <c r="C803" s="372">
        <v>1</v>
      </c>
      <c r="D803" s="372">
        <v>1</v>
      </c>
    </row>
    <row r="804" spans="1:4">
      <c r="A804" t="s">
        <v>6590</v>
      </c>
      <c r="B804" t="s">
        <v>6591</v>
      </c>
      <c r="C804" s="372">
        <v>1</v>
      </c>
      <c r="D804" s="372">
        <v>1</v>
      </c>
    </row>
    <row r="805" spans="1:4">
      <c r="A805" t="s">
        <v>2582</v>
      </c>
      <c r="B805" t="s">
        <v>2583</v>
      </c>
      <c r="C805" s="372">
        <v>3</v>
      </c>
      <c r="D805" s="372">
        <v>3</v>
      </c>
    </row>
    <row r="806" spans="1:4">
      <c r="A806" t="s">
        <v>2584</v>
      </c>
      <c r="B806" t="s">
        <v>2585</v>
      </c>
      <c r="C806" s="372">
        <v>3</v>
      </c>
      <c r="D806" s="372">
        <v>3</v>
      </c>
    </row>
    <row r="807" spans="1:4">
      <c r="A807" t="s">
        <v>2586</v>
      </c>
      <c r="B807" t="s">
        <v>2587</v>
      </c>
      <c r="C807" s="372">
        <v>3</v>
      </c>
      <c r="D807" s="372">
        <v>3</v>
      </c>
    </row>
    <row r="808" spans="1:4">
      <c r="A808" t="s">
        <v>3981</v>
      </c>
      <c r="B808" t="s">
        <v>3982</v>
      </c>
      <c r="C808" s="372">
        <v>1</v>
      </c>
      <c r="D808" s="372">
        <v>1</v>
      </c>
    </row>
    <row r="809" spans="1:4">
      <c r="A809" t="s">
        <v>6592</v>
      </c>
      <c r="B809" t="s">
        <v>6593</v>
      </c>
      <c r="C809" s="372">
        <v>1</v>
      </c>
      <c r="D809" s="372">
        <v>1</v>
      </c>
    </row>
    <row r="810" spans="1:4">
      <c r="A810" t="s">
        <v>2588</v>
      </c>
      <c r="B810" t="s">
        <v>2589</v>
      </c>
      <c r="C810" s="372">
        <v>184</v>
      </c>
      <c r="D810" s="372">
        <v>184</v>
      </c>
    </row>
    <row r="811" spans="1:4">
      <c r="A811" t="s">
        <v>2590</v>
      </c>
      <c r="B811" t="s">
        <v>2591</v>
      </c>
      <c r="C811" s="372">
        <v>226</v>
      </c>
      <c r="D811" s="372">
        <v>226</v>
      </c>
    </row>
    <row r="812" spans="1:4">
      <c r="A812" t="s">
        <v>2592</v>
      </c>
      <c r="B812" t="s">
        <v>2593</v>
      </c>
      <c r="C812" s="372">
        <v>6</v>
      </c>
      <c r="D812" s="372">
        <v>6</v>
      </c>
    </row>
    <row r="813" spans="1:4">
      <c r="A813" t="s">
        <v>2594</v>
      </c>
      <c r="B813" t="s">
        <v>2595</v>
      </c>
      <c r="C813" s="372">
        <v>10</v>
      </c>
      <c r="D813" s="372">
        <v>10</v>
      </c>
    </row>
    <row r="814" spans="1:4">
      <c r="A814" t="s">
        <v>2596</v>
      </c>
      <c r="B814" t="s">
        <v>2597</v>
      </c>
      <c r="C814" s="372">
        <v>263</v>
      </c>
      <c r="D814" s="372">
        <v>263</v>
      </c>
    </row>
    <row r="815" spans="1:4">
      <c r="A815" t="s">
        <v>2598</v>
      </c>
      <c r="B815" t="s">
        <v>2599</v>
      </c>
      <c r="C815" s="372">
        <v>1</v>
      </c>
      <c r="D815" s="372">
        <v>1</v>
      </c>
    </row>
    <row r="816" spans="1:4">
      <c r="A816" t="s">
        <v>3101</v>
      </c>
      <c r="B816" t="s">
        <v>3102</v>
      </c>
      <c r="C816" s="372">
        <v>7226</v>
      </c>
      <c r="D816" s="372">
        <v>7226</v>
      </c>
    </row>
    <row r="817" spans="1:4">
      <c r="A817" t="s">
        <v>3103</v>
      </c>
      <c r="B817" t="s">
        <v>3383</v>
      </c>
      <c r="C817" s="372">
        <v>1922</v>
      </c>
      <c r="D817" s="372">
        <v>1922</v>
      </c>
    </row>
    <row r="818" spans="1:4">
      <c r="A818" t="s">
        <v>3966</v>
      </c>
      <c r="B818" t="s">
        <v>3967</v>
      </c>
      <c r="C818" s="372">
        <v>176</v>
      </c>
      <c r="D818" s="372">
        <v>176</v>
      </c>
    </row>
    <row r="819" spans="1:4">
      <c r="A819" t="s">
        <v>2600</v>
      </c>
      <c r="B819" t="s">
        <v>2601</v>
      </c>
      <c r="C819" s="372">
        <v>99</v>
      </c>
      <c r="D819" s="372">
        <v>99</v>
      </c>
    </row>
    <row r="820" spans="1:4">
      <c r="A820" t="s">
        <v>3968</v>
      </c>
      <c r="B820" t="s">
        <v>3969</v>
      </c>
      <c r="C820" s="372">
        <v>840</v>
      </c>
      <c r="D820" s="372">
        <v>840</v>
      </c>
    </row>
    <row r="821" spans="1:4">
      <c r="A821" t="s">
        <v>2602</v>
      </c>
      <c r="B821" t="s">
        <v>2603</v>
      </c>
      <c r="C821" s="372">
        <v>2</v>
      </c>
      <c r="D821" s="372">
        <v>2</v>
      </c>
    </row>
    <row r="822" spans="1:4">
      <c r="A822" t="s">
        <v>2604</v>
      </c>
      <c r="B822" t="s">
        <v>2605</v>
      </c>
      <c r="C822" s="372">
        <v>1</v>
      </c>
      <c r="D822" s="372">
        <v>1</v>
      </c>
    </row>
    <row r="823" spans="1:4">
      <c r="A823" t="s">
        <v>2606</v>
      </c>
      <c r="B823" t="s">
        <v>2607</v>
      </c>
      <c r="C823" s="372">
        <v>1</v>
      </c>
      <c r="D823" s="372">
        <v>1</v>
      </c>
    </row>
    <row r="824" spans="1:4">
      <c r="A824" t="s">
        <v>2302</v>
      </c>
      <c r="B824" t="s">
        <v>2303</v>
      </c>
      <c r="C824" s="372">
        <v>489</v>
      </c>
      <c r="D824" s="372">
        <v>489</v>
      </c>
    </row>
    <row r="825" spans="1:4">
      <c r="A825" t="s">
        <v>2608</v>
      </c>
      <c r="B825" t="s">
        <v>2609</v>
      </c>
      <c r="C825" s="372">
        <v>40</v>
      </c>
      <c r="D825" s="372">
        <v>40</v>
      </c>
    </row>
    <row r="826" spans="1:4">
      <c r="A826" t="s">
        <v>2610</v>
      </c>
      <c r="B826" t="s">
        <v>2611</v>
      </c>
      <c r="C826" s="372">
        <v>7</v>
      </c>
      <c r="D826" s="372">
        <v>7</v>
      </c>
    </row>
    <row r="827" spans="1:4">
      <c r="A827" t="s">
        <v>2612</v>
      </c>
      <c r="B827" t="s">
        <v>2613</v>
      </c>
      <c r="C827" s="372">
        <v>4</v>
      </c>
      <c r="D827" s="372">
        <v>4</v>
      </c>
    </row>
    <row r="828" spans="1:4">
      <c r="A828" t="s">
        <v>2614</v>
      </c>
      <c r="B828" t="s">
        <v>2615</v>
      </c>
      <c r="C828" s="372">
        <v>350</v>
      </c>
      <c r="D828" s="372">
        <v>350</v>
      </c>
    </row>
    <row r="829" spans="1:4">
      <c r="A829" t="s">
        <v>2616</v>
      </c>
      <c r="B829" t="s">
        <v>2617</v>
      </c>
      <c r="C829" s="372">
        <v>8</v>
      </c>
      <c r="D829" s="372">
        <v>8</v>
      </c>
    </row>
    <row r="830" spans="1:4">
      <c r="A830" t="s">
        <v>2618</v>
      </c>
      <c r="B830" t="s">
        <v>2619</v>
      </c>
      <c r="C830" s="372">
        <v>53</v>
      </c>
      <c r="D830" s="372">
        <v>53</v>
      </c>
    </row>
    <row r="831" spans="1:4">
      <c r="A831" t="s">
        <v>2620</v>
      </c>
      <c r="B831" t="s">
        <v>2621</v>
      </c>
      <c r="C831" s="372">
        <v>13</v>
      </c>
      <c r="D831" s="372">
        <v>13</v>
      </c>
    </row>
    <row r="832" spans="1:4">
      <c r="A832" t="s">
        <v>2622</v>
      </c>
      <c r="B832" t="s">
        <v>2623</v>
      </c>
      <c r="C832" s="372">
        <v>37</v>
      </c>
      <c r="D832" s="372">
        <v>37</v>
      </c>
    </row>
    <row r="833" spans="1:4">
      <c r="A833" t="s">
        <v>2624</v>
      </c>
      <c r="B833" t="s">
        <v>2625</v>
      </c>
      <c r="C833" s="372">
        <v>79</v>
      </c>
      <c r="D833" s="372">
        <v>79</v>
      </c>
    </row>
    <row r="834" spans="1:4">
      <c r="A834" t="s">
        <v>2626</v>
      </c>
      <c r="B834" t="s">
        <v>2627</v>
      </c>
      <c r="C834" s="372">
        <v>15</v>
      </c>
      <c r="D834" s="372">
        <v>15</v>
      </c>
    </row>
    <row r="835" spans="1:4">
      <c r="A835" t="s">
        <v>2628</v>
      </c>
      <c r="B835" t="s">
        <v>2629</v>
      </c>
      <c r="C835" s="372">
        <v>17</v>
      </c>
      <c r="D835" s="372">
        <v>17</v>
      </c>
    </row>
    <row r="836" spans="1:4">
      <c r="A836" t="s">
        <v>2630</v>
      </c>
      <c r="B836" t="s">
        <v>2631</v>
      </c>
      <c r="C836" s="372">
        <v>1</v>
      </c>
      <c r="D836" s="372">
        <v>1</v>
      </c>
    </row>
    <row r="837" spans="1:4">
      <c r="A837" t="s">
        <v>2632</v>
      </c>
      <c r="B837" t="s">
        <v>2633</v>
      </c>
      <c r="C837" s="372">
        <v>44</v>
      </c>
      <c r="D837" s="372">
        <v>44</v>
      </c>
    </row>
    <row r="838" spans="1:4">
      <c r="A838" t="s">
        <v>2304</v>
      </c>
      <c r="B838" t="s">
        <v>2305</v>
      </c>
      <c r="C838" s="372">
        <v>1</v>
      </c>
      <c r="D838" s="372">
        <v>1</v>
      </c>
    </row>
    <row r="839" spans="1:4">
      <c r="A839" t="s">
        <v>2306</v>
      </c>
      <c r="B839" t="s">
        <v>2307</v>
      </c>
      <c r="C839" s="372">
        <v>6</v>
      </c>
      <c r="D839" s="372">
        <v>6</v>
      </c>
    </row>
    <row r="840" spans="1:4">
      <c r="A840" t="s">
        <v>2308</v>
      </c>
      <c r="B840" t="s">
        <v>2309</v>
      </c>
      <c r="C840" s="372">
        <v>3</v>
      </c>
      <c r="D840" s="372">
        <v>3</v>
      </c>
    </row>
    <row r="841" spans="1:4">
      <c r="A841" t="s">
        <v>2634</v>
      </c>
      <c r="B841" t="s">
        <v>2635</v>
      </c>
      <c r="C841" s="372">
        <v>3</v>
      </c>
      <c r="D841" s="372">
        <v>3</v>
      </c>
    </row>
    <row r="842" spans="1:4">
      <c r="A842" t="s">
        <v>2310</v>
      </c>
      <c r="B842" t="s">
        <v>2311</v>
      </c>
      <c r="C842" s="372">
        <v>29</v>
      </c>
      <c r="D842" s="372">
        <v>29</v>
      </c>
    </row>
    <row r="843" spans="1:4">
      <c r="A843" t="s">
        <v>2636</v>
      </c>
      <c r="B843" t="s">
        <v>2637</v>
      </c>
      <c r="C843" s="372">
        <v>8</v>
      </c>
      <c r="D843" s="372">
        <v>8</v>
      </c>
    </row>
    <row r="844" spans="1:4">
      <c r="A844" t="s">
        <v>2638</v>
      </c>
      <c r="B844" t="s">
        <v>2639</v>
      </c>
      <c r="C844" s="372">
        <v>1</v>
      </c>
      <c r="D844" s="372">
        <v>1</v>
      </c>
    </row>
    <row r="845" spans="1:4">
      <c r="A845" t="s">
        <v>2640</v>
      </c>
      <c r="B845" t="s">
        <v>2641</v>
      </c>
      <c r="C845" s="372">
        <v>10</v>
      </c>
      <c r="D845" s="372">
        <v>10</v>
      </c>
    </row>
    <row r="846" spans="1:4">
      <c r="A846" t="s">
        <v>2642</v>
      </c>
      <c r="B846" t="s">
        <v>2643</v>
      </c>
      <c r="C846" s="372">
        <v>8</v>
      </c>
      <c r="D846" s="372">
        <v>8</v>
      </c>
    </row>
    <row r="847" spans="1:4">
      <c r="A847" t="s">
        <v>2644</v>
      </c>
      <c r="B847" t="s">
        <v>2645</v>
      </c>
      <c r="C847" s="372">
        <v>105</v>
      </c>
      <c r="D847" s="372">
        <v>105</v>
      </c>
    </row>
    <row r="848" spans="1:4">
      <c r="A848" t="s">
        <v>2646</v>
      </c>
      <c r="B848" t="s">
        <v>2647</v>
      </c>
      <c r="C848" s="372">
        <v>7</v>
      </c>
      <c r="D848" s="372">
        <v>7</v>
      </c>
    </row>
    <row r="849" spans="1:4">
      <c r="A849" t="s">
        <v>2648</v>
      </c>
      <c r="B849" t="s">
        <v>2649</v>
      </c>
      <c r="C849" s="372">
        <v>1</v>
      </c>
      <c r="D849" s="372">
        <v>1</v>
      </c>
    </row>
    <row r="850" spans="1:4">
      <c r="A850" t="s">
        <v>2312</v>
      </c>
      <c r="B850" t="s">
        <v>2650</v>
      </c>
      <c r="C850" s="372">
        <v>5</v>
      </c>
      <c r="D850" s="372">
        <v>5</v>
      </c>
    </row>
    <row r="851" spans="1:4">
      <c r="A851" t="s">
        <v>2651</v>
      </c>
      <c r="B851" t="s">
        <v>2652</v>
      </c>
      <c r="C851" s="372">
        <v>170</v>
      </c>
      <c r="D851" s="372">
        <v>170</v>
      </c>
    </row>
    <row r="852" spans="1:4">
      <c r="A852" t="s">
        <v>2653</v>
      </c>
      <c r="B852" t="s">
        <v>2654</v>
      </c>
      <c r="C852" s="372">
        <v>2</v>
      </c>
      <c r="D852" s="372">
        <v>2</v>
      </c>
    </row>
    <row r="853" spans="1:4">
      <c r="A853" t="s">
        <v>2655</v>
      </c>
      <c r="B853" t="s">
        <v>2656</v>
      </c>
      <c r="C853" s="372">
        <v>1</v>
      </c>
      <c r="D853" s="372">
        <v>1</v>
      </c>
    </row>
    <row r="854" spans="1:4">
      <c r="A854" t="s">
        <v>6582</v>
      </c>
      <c r="B854" t="s">
        <v>6583</v>
      </c>
      <c r="C854" s="372">
        <v>1</v>
      </c>
      <c r="D854" s="372">
        <v>1</v>
      </c>
    </row>
    <row r="855" spans="1:4">
      <c r="A855" t="s">
        <v>3970</v>
      </c>
      <c r="B855" t="s">
        <v>3971</v>
      </c>
      <c r="C855" s="372">
        <v>206</v>
      </c>
      <c r="D855" s="372">
        <v>206</v>
      </c>
    </row>
    <row r="856" spans="1:4">
      <c r="A856" t="s">
        <v>2657</v>
      </c>
      <c r="B856" t="s">
        <v>2658</v>
      </c>
      <c r="C856" s="372">
        <v>1</v>
      </c>
      <c r="D856" s="372">
        <v>1</v>
      </c>
    </row>
    <row r="857" spans="1:4">
      <c r="A857" t="s">
        <v>2659</v>
      </c>
      <c r="B857" t="s">
        <v>2660</v>
      </c>
      <c r="C857" s="372">
        <v>1</v>
      </c>
      <c r="D857" s="372">
        <v>1</v>
      </c>
    </row>
    <row r="858" spans="1:4">
      <c r="A858" t="s">
        <v>2661</v>
      </c>
      <c r="B858" t="s">
        <v>2662</v>
      </c>
      <c r="C858" s="372">
        <v>5</v>
      </c>
      <c r="D858" s="372">
        <v>5</v>
      </c>
    </row>
    <row r="859" spans="1:4">
      <c r="A859" t="s">
        <v>2663</v>
      </c>
      <c r="B859" t="s">
        <v>2664</v>
      </c>
      <c r="C859" s="372">
        <v>9</v>
      </c>
      <c r="D859" s="372">
        <v>9</v>
      </c>
    </row>
    <row r="860" spans="1:4">
      <c r="A860" t="s">
        <v>2665</v>
      </c>
      <c r="B860" t="s">
        <v>2666</v>
      </c>
      <c r="C860" s="372">
        <v>1</v>
      </c>
      <c r="D860" s="372">
        <v>1</v>
      </c>
    </row>
    <row r="861" spans="1:4">
      <c r="A861" t="s">
        <v>2667</v>
      </c>
      <c r="B861" t="s">
        <v>2668</v>
      </c>
      <c r="C861" s="372">
        <v>1</v>
      </c>
      <c r="D861" s="372">
        <v>1</v>
      </c>
    </row>
    <row r="862" spans="1:4">
      <c r="A862" t="s">
        <v>2675</v>
      </c>
      <c r="B862" t="s">
        <v>2676</v>
      </c>
      <c r="C862" s="372">
        <v>2</v>
      </c>
      <c r="D862" s="372">
        <v>2</v>
      </c>
    </row>
    <row r="863" spans="1:4">
      <c r="A863" t="s">
        <v>2669</v>
      </c>
      <c r="B863" t="s">
        <v>2670</v>
      </c>
      <c r="C863" s="372">
        <v>1</v>
      </c>
      <c r="D863" s="372">
        <v>1</v>
      </c>
    </row>
    <row r="864" spans="1:4">
      <c r="A864" t="s">
        <v>2679</v>
      </c>
      <c r="B864" t="s">
        <v>2680</v>
      </c>
      <c r="C864" s="372">
        <v>1</v>
      </c>
      <c r="D864" s="372">
        <v>1</v>
      </c>
    </row>
    <row r="865" spans="1:4">
      <c r="A865" t="s">
        <v>4566</v>
      </c>
      <c r="B865" t="s">
        <v>4567</v>
      </c>
      <c r="C865" s="372">
        <v>2</v>
      </c>
      <c r="D865" s="372">
        <v>2</v>
      </c>
    </row>
    <row r="866" spans="1:4">
      <c r="A866" t="s">
        <v>3384</v>
      </c>
      <c r="B866" t="s">
        <v>3385</v>
      </c>
      <c r="C866" s="372">
        <v>2178</v>
      </c>
      <c r="D866" s="372">
        <v>2178</v>
      </c>
    </row>
    <row r="867" spans="1:4">
      <c r="A867" t="s">
        <v>3386</v>
      </c>
      <c r="B867" t="s">
        <v>3387</v>
      </c>
      <c r="C867" s="372">
        <v>31</v>
      </c>
      <c r="D867" s="372">
        <v>31</v>
      </c>
    </row>
    <row r="868" spans="1:4">
      <c r="A868" t="s">
        <v>3388</v>
      </c>
      <c r="B868" t="s">
        <v>3389</v>
      </c>
      <c r="C868" s="372">
        <v>11</v>
      </c>
      <c r="D868" s="372">
        <v>11</v>
      </c>
    </row>
    <row r="869" spans="1:4">
      <c r="A869" t="s">
        <v>3390</v>
      </c>
      <c r="B869" t="s">
        <v>3391</v>
      </c>
      <c r="C869" s="372">
        <v>11</v>
      </c>
      <c r="D869" s="372">
        <v>11</v>
      </c>
    </row>
    <row r="870" spans="1:4">
      <c r="A870" t="s">
        <v>3392</v>
      </c>
      <c r="B870" t="s">
        <v>3393</v>
      </c>
      <c r="C870" s="372">
        <v>130</v>
      </c>
      <c r="D870" s="372">
        <v>130</v>
      </c>
    </row>
    <row r="871" spans="1:4">
      <c r="A871" t="s">
        <v>3394</v>
      </c>
      <c r="B871" t="s">
        <v>3395</v>
      </c>
      <c r="C871" s="372">
        <v>8</v>
      </c>
      <c r="D871" s="372">
        <v>8</v>
      </c>
    </row>
    <row r="872" spans="1:4">
      <c r="A872" t="s">
        <v>3396</v>
      </c>
      <c r="B872" t="s">
        <v>3397</v>
      </c>
      <c r="C872" s="372">
        <v>339</v>
      </c>
      <c r="D872" s="372">
        <v>339</v>
      </c>
    </row>
    <row r="873" spans="1:4">
      <c r="A873" t="s">
        <v>3398</v>
      </c>
      <c r="B873" t="s">
        <v>3399</v>
      </c>
      <c r="C873" s="372">
        <v>293</v>
      </c>
      <c r="D873" s="372">
        <v>293</v>
      </c>
    </row>
    <row r="874" spans="1:4">
      <c r="A874" t="s">
        <v>3400</v>
      </c>
      <c r="B874" t="s">
        <v>3401</v>
      </c>
      <c r="C874" s="372">
        <v>86</v>
      </c>
      <c r="D874" s="372">
        <v>86</v>
      </c>
    </row>
    <row r="875" spans="1:4">
      <c r="A875" t="s">
        <v>3402</v>
      </c>
      <c r="B875" t="s">
        <v>3403</v>
      </c>
      <c r="C875" s="372">
        <v>3</v>
      </c>
      <c r="D875" s="372">
        <v>3</v>
      </c>
    </row>
    <row r="876" spans="1:4">
      <c r="A876" t="s">
        <v>3404</v>
      </c>
      <c r="B876" t="s">
        <v>3405</v>
      </c>
      <c r="C876" s="372">
        <v>4</v>
      </c>
      <c r="D876" s="372">
        <v>4</v>
      </c>
    </row>
    <row r="877" spans="1:4">
      <c r="A877" t="s">
        <v>3406</v>
      </c>
      <c r="B877" t="s">
        <v>3407</v>
      </c>
      <c r="C877" s="372">
        <v>22</v>
      </c>
      <c r="D877" s="372">
        <v>22</v>
      </c>
    </row>
    <row r="878" spans="1:4">
      <c r="A878" t="s">
        <v>3408</v>
      </c>
      <c r="B878" t="s">
        <v>3409</v>
      </c>
      <c r="C878" s="372">
        <v>147</v>
      </c>
      <c r="D878" s="372">
        <v>147</v>
      </c>
    </row>
    <row r="879" spans="1:4">
      <c r="A879" t="s">
        <v>3410</v>
      </c>
      <c r="B879" t="s">
        <v>3411</v>
      </c>
      <c r="C879" s="372">
        <v>19</v>
      </c>
      <c r="D879" s="372">
        <v>19</v>
      </c>
    </row>
    <row r="880" spans="1:4">
      <c r="A880" t="s">
        <v>3412</v>
      </c>
      <c r="B880" t="s">
        <v>3413</v>
      </c>
      <c r="C880" s="372">
        <v>3</v>
      </c>
      <c r="D880" s="372">
        <v>3</v>
      </c>
    </row>
    <row r="881" spans="1:4">
      <c r="A881" t="s">
        <v>3414</v>
      </c>
      <c r="B881" t="s">
        <v>3415</v>
      </c>
      <c r="C881" s="372">
        <v>5</v>
      </c>
      <c r="D881" s="372">
        <v>5</v>
      </c>
    </row>
    <row r="882" spans="1:4">
      <c r="A882" t="s">
        <v>3416</v>
      </c>
      <c r="B882" t="s">
        <v>3417</v>
      </c>
      <c r="C882" s="372">
        <v>145</v>
      </c>
      <c r="D882" s="372">
        <v>145</v>
      </c>
    </row>
    <row r="883" spans="1:4">
      <c r="A883" t="s">
        <v>3418</v>
      </c>
      <c r="B883" t="s">
        <v>3419</v>
      </c>
      <c r="C883" s="372">
        <v>3</v>
      </c>
      <c r="D883" s="372">
        <v>3</v>
      </c>
    </row>
    <row r="884" spans="1:4">
      <c r="A884" t="s">
        <v>3501</v>
      </c>
      <c r="B884" t="s">
        <v>3502</v>
      </c>
      <c r="C884" s="372">
        <v>1</v>
      </c>
      <c r="D884" s="372">
        <v>1</v>
      </c>
    </row>
    <row r="885" spans="1:4">
      <c r="A885" t="s">
        <v>3420</v>
      </c>
      <c r="B885" t="s">
        <v>3421</v>
      </c>
      <c r="C885" s="372">
        <v>1</v>
      </c>
      <c r="D885" s="372">
        <v>1</v>
      </c>
    </row>
    <row r="886" spans="1:4">
      <c r="A886" t="s">
        <v>3422</v>
      </c>
      <c r="B886" t="s">
        <v>3423</v>
      </c>
      <c r="C886" s="372">
        <v>1</v>
      </c>
      <c r="D886" s="372">
        <v>1</v>
      </c>
    </row>
    <row r="887" spans="1:4">
      <c r="A887" t="s">
        <v>3424</v>
      </c>
      <c r="B887" t="s">
        <v>3425</v>
      </c>
      <c r="C887" s="372">
        <v>68</v>
      </c>
      <c r="D887" s="372">
        <v>68</v>
      </c>
    </row>
    <row r="888" spans="1:4">
      <c r="A888" t="s">
        <v>3426</v>
      </c>
      <c r="B888" t="s">
        <v>3427</v>
      </c>
      <c r="C888" s="372">
        <v>1</v>
      </c>
      <c r="D888" s="372">
        <v>1</v>
      </c>
    </row>
    <row r="889" spans="1:4">
      <c r="A889" t="s">
        <v>3428</v>
      </c>
      <c r="B889" t="s">
        <v>3429</v>
      </c>
      <c r="C889" s="372">
        <v>68</v>
      </c>
      <c r="D889" s="372">
        <v>68</v>
      </c>
    </row>
    <row r="890" spans="1:4">
      <c r="A890" t="s">
        <v>3430</v>
      </c>
      <c r="B890" t="s">
        <v>3431</v>
      </c>
      <c r="C890" s="372">
        <v>4</v>
      </c>
      <c r="D890" s="372">
        <v>4</v>
      </c>
    </row>
    <row r="891" spans="1:4">
      <c r="A891" t="s">
        <v>2313</v>
      </c>
      <c r="B891" t="s">
        <v>2314</v>
      </c>
      <c r="C891" s="372">
        <v>2</v>
      </c>
      <c r="D891" s="372">
        <v>2</v>
      </c>
    </row>
    <row r="892" spans="1:4">
      <c r="A892" t="s">
        <v>3620</v>
      </c>
      <c r="B892" t="s">
        <v>3621</v>
      </c>
      <c r="C892" s="372">
        <v>76</v>
      </c>
      <c r="D892" s="372">
        <v>76</v>
      </c>
    </row>
    <row r="893" spans="1:4">
      <c r="A893" t="s">
        <v>3622</v>
      </c>
      <c r="B893" t="s">
        <v>3623</v>
      </c>
      <c r="C893" s="372">
        <v>91</v>
      </c>
      <c r="D893" s="372">
        <v>91</v>
      </c>
    </row>
    <row r="894" spans="1:4">
      <c r="A894" t="s">
        <v>3805</v>
      </c>
      <c r="B894" t="s">
        <v>3806</v>
      </c>
      <c r="C894" s="372">
        <v>22</v>
      </c>
      <c r="D894" s="372">
        <v>22</v>
      </c>
    </row>
    <row r="895" spans="1:4">
      <c r="A895" t="s">
        <v>3547</v>
      </c>
      <c r="B895" t="s">
        <v>3548</v>
      </c>
      <c r="C895" s="372">
        <v>60</v>
      </c>
      <c r="D895" s="372">
        <v>60</v>
      </c>
    </row>
    <row r="896" spans="1:4">
      <c r="A896" t="s">
        <v>3052</v>
      </c>
      <c r="B896" t="s">
        <v>3053</v>
      </c>
      <c r="C896" s="372">
        <v>49</v>
      </c>
      <c r="D896" s="372">
        <v>49</v>
      </c>
    </row>
    <row r="897" spans="1:4">
      <c r="A897" t="s">
        <v>4715</v>
      </c>
      <c r="B897" t="s">
        <v>4716</v>
      </c>
      <c r="C897" s="372">
        <v>1</v>
      </c>
      <c r="D897" s="372">
        <v>1</v>
      </c>
    </row>
    <row r="898" spans="1:4">
      <c r="A898" t="s">
        <v>4162</v>
      </c>
      <c r="B898" t="s">
        <v>4163</v>
      </c>
      <c r="C898" s="372">
        <v>34</v>
      </c>
      <c r="D898" s="372">
        <v>34</v>
      </c>
    </row>
    <row r="899" spans="1:4">
      <c r="A899" t="s">
        <v>4164</v>
      </c>
      <c r="B899" t="s">
        <v>4165</v>
      </c>
      <c r="C899" s="372">
        <v>1</v>
      </c>
      <c r="D899" s="372">
        <v>1</v>
      </c>
    </row>
    <row r="900" spans="1:4">
      <c r="A900" t="s">
        <v>6604</v>
      </c>
      <c r="B900" t="s">
        <v>6605</v>
      </c>
      <c r="C900" s="372">
        <v>2</v>
      </c>
      <c r="D900" s="372">
        <v>2</v>
      </c>
    </row>
    <row r="901" spans="1:4">
      <c r="A901" t="s">
        <v>2835</v>
      </c>
      <c r="B901" t="s">
        <v>2836</v>
      </c>
      <c r="C901" s="372">
        <v>15</v>
      </c>
      <c r="D901" s="372">
        <v>15</v>
      </c>
    </row>
    <row r="902" spans="1:4">
      <c r="A902" t="s">
        <v>2937</v>
      </c>
      <c r="B902" t="s">
        <v>2938</v>
      </c>
      <c r="C902" s="372">
        <v>2</v>
      </c>
      <c r="D902" s="372">
        <v>2</v>
      </c>
    </row>
    <row r="903" spans="1:4">
      <c r="A903" t="s">
        <v>2837</v>
      </c>
      <c r="B903" t="s">
        <v>2838</v>
      </c>
      <c r="C903" s="372">
        <v>5</v>
      </c>
      <c r="D903" s="372">
        <v>5</v>
      </c>
    </row>
    <row r="904" spans="1:4">
      <c r="A904" t="s">
        <v>2935</v>
      </c>
      <c r="B904" t="s">
        <v>2936</v>
      </c>
      <c r="C904" s="372">
        <v>1</v>
      </c>
      <c r="D904" s="372">
        <v>1</v>
      </c>
    </row>
    <row r="905" spans="1:4">
      <c r="A905" t="s">
        <v>2839</v>
      </c>
      <c r="B905" t="s">
        <v>2840</v>
      </c>
      <c r="C905" s="372">
        <v>1</v>
      </c>
      <c r="D905" s="372">
        <v>1</v>
      </c>
    </row>
    <row r="906" spans="1:4">
      <c r="A906" t="s">
        <v>2949</v>
      </c>
      <c r="B906" t="s">
        <v>2950</v>
      </c>
      <c r="C906" s="372">
        <v>1</v>
      </c>
      <c r="D906" s="372">
        <v>1</v>
      </c>
    </row>
    <row r="907" spans="1:4">
      <c r="A907" t="s">
        <v>4166</v>
      </c>
      <c r="B907" t="s">
        <v>4167</v>
      </c>
      <c r="C907" s="372">
        <v>1</v>
      </c>
      <c r="D907" s="372">
        <v>1</v>
      </c>
    </row>
    <row r="908" spans="1:4">
      <c r="A908" t="s">
        <v>2841</v>
      </c>
      <c r="B908" t="s">
        <v>2842</v>
      </c>
      <c r="C908" s="372">
        <v>3</v>
      </c>
      <c r="D908" s="372">
        <v>3</v>
      </c>
    </row>
    <row r="909" spans="1:4">
      <c r="A909" t="s">
        <v>4168</v>
      </c>
      <c r="B909" t="s">
        <v>4169</v>
      </c>
      <c r="C909" s="372">
        <v>1</v>
      </c>
      <c r="D909" s="372">
        <v>1</v>
      </c>
    </row>
    <row r="910" spans="1:4">
      <c r="A910" t="s">
        <v>4170</v>
      </c>
      <c r="B910" t="s">
        <v>4171</v>
      </c>
      <c r="C910" s="372">
        <v>15</v>
      </c>
      <c r="D910" s="372">
        <v>15</v>
      </c>
    </row>
    <row r="911" spans="1:4">
      <c r="A911" t="s">
        <v>4172</v>
      </c>
      <c r="B911" t="s">
        <v>4173</v>
      </c>
      <c r="C911" s="372">
        <v>32</v>
      </c>
      <c r="D911" s="372">
        <v>32</v>
      </c>
    </row>
    <row r="912" spans="1:4">
      <c r="A912" t="s">
        <v>2843</v>
      </c>
      <c r="B912" t="s">
        <v>2844</v>
      </c>
      <c r="C912" s="372">
        <v>6</v>
      </c>
      <c r="D912" s="372">
        <v>6</v>
      </c>
    </row>
    <row r="913" spans="1:4">
      <c r="A913" t="s">
        <v>2845</v>
      </c>
      <c r="B913" t="s">
        <v>2846</v>
      </c>
      <c r="C913" s="372">
        <v>33</v>
      </c>
      <c r="D913" s="372">
        <v>33</v>
      </c>
    </row>
    <row r="914" spans="1:4">
      <c r="A914" t="s">
        <v>2847</v>
      </c>
      <c r="B914" t="s">
        <v>2848</v>
      </c>
      <c r="C914" s="372">
        <v>174</v>
      </c>
      <c r="D914" s="372">
        <v>174</v>
      </c>
    </row>
    <row r="915" spans="1:4">
      <c r="A915" t="s">
        <v>2849</v>
      </c>
      <c r="B915" t="s">
        <v>2850</v>
      </c>
      <c r="C915" s="372">
        <v>3</v>
      </c>
      <c r="D915" s="372">
        <v>3</v>
      </c>
    </row>
    <row r="916" spans="1:4">
      <c r="A916" t="s">
        <v>4174</v>
      </c>
      <c r="B916" t="s">
        <v>4175</v>
      </c>
      <c r="C916" s="372">
        <v>12</v>
      </c>
      <c r="D916" s="372">
        <v>12</v>
      </c>
    </row>
    <row r="917" spans="1:4">
      <c r="A917" t="s">
        <v>4176</v>
      </c>
      <c r="B917" t="s">
        <v>4177</v>
      </c>
      <c r="C917" s="372">
        <v>164</v>
      </c>
      <c r="D917" s="372">
        <v>164</v>
      </c>
    </row>
    <row r="918" spans="1:4">
      <c r="A918" t="s">
        <v>4178</v>
      </c>
      <c r="B918" t="s">
        <v>4179</v>
      </c>
      <c r="C918" s="372">
        <v>509</v>
      </c>
      <c r="D918" s="372">
        <v>509</v>
      </c>
    </row>
    <row r="919" spans="1:4">
      <c r="A919" t="s">
        <v>4180</v>
      </c>
      <c r="B919" t="s">
        <v>4181</v>
      </c>
      <c r="C919" s="372">
        <v>1</v>
      </c>
      <c r="D919" s="372">
        <v>1</v>
      </c>
    </row>
    <row r="920" spans="1:4">
      <c r="A920" t="s">
        <v>4182</v>
      </c>
      <c r="B920" t="s">
        <v>4183</v>
      </c>
      <c r="C920" s="372">
        <v>22405</v>
      </c>
      <c r="D920" s="372">
        <v>22405</v>
      </c>
    </row>
    <row r="921" spans="1:4">
      <c r="A921" t="s">
        <v>4184</v>
      </c>
      <c r="B921" t="s">
        <v>4185</v>
      </c>
      <c r="C921" s="372">
        <v>22520</v>
      </c>
      <c r="D921" s="372">
        <v>22520</v>
      </c>
    </row>
    <row r="922" spans="1:4">
      <c r="A922" t="s">
        <v>4186</v>
      </c>
      <c r="B922" t="s">
        <v>4187</v>
      </c>
      <c r="C922" s="372">
        <v>3</v>
      </c>
      <c r="D922" s="372">
        <v>3</v>
      </c>
    </row>
    <row r="923" spans="1:4">
      <c r="A923" t="s">
        <v>4188</v>
      </c>
      <c r="B923" t="s">
        <v>4189</v>
      </c>
      <c r="C923" s="372">
        <v>1</v>
      </c>
      <c r="D923" s="372">
        <v>1</v>
      </c>
    </row>
    <row r="924" spans="1:4">
      <c r="A924" t="s">
        <v>4190</v>
      </c>
      <c r="B924" t="s">
        <v>4191</v>
      </c>
      <c r="C924" s="372">
        <v>12</v>
      </c>
      <c r="D924" s="372">
        <v>12</v>
      </c>
    </row>
    <row r="925" spans="1:4">
      <c r="A925" t="s">
        <v>2851</v>
      </c>
      <c r="B925" t="s">
        <v>2852</v>
      </c>
      <c r="C925" s="372">
        <v>126</v>
      </c>
      <c r="D925" s="372">
        <v>126</v>
      </c>
    </row>
    <row r="926" spans="1:4">
      <c r="A926" t="s">
        <v>2853</v>
      </c>
      <c r="B926" t="s">
        <v>2854</v>
      </c>
      <c r="C926" s="372">
        <v>217</v>
      </c>
      <c r="D926" s="372">
        <v>217</v>
      </c>
    </row>
    <row r="927" spans="1:4">
      <c r="A927" t="s">
        <v>2855</v>
      </c>
      <c r="B927" t="s">
        <v>2856</v>
      </c>
      <c r="C927" s="372">
        <v>6</v>
      </c>
      <c r="D927" s="372">
        <v>6</v>
      </c>
    </row>
    <row r="928" spans="1:4">
      <c r="A928" t="s">
        <v>2857</v>
      </c>
      <c r="B928" t="s">
        <v>2858</v>
      </c>
      <c r="C928" s="372">
        <v>44</v>
      </c>
      <c r="D928" s="372">
        <v>44</v>
      </c>
    </row>
    <row r="929" spans="1:4">
      <c r="A929" t="s">
        <v>4192</v>
      </c>
      <c r="B929" t="s">
        <v>4193</v>
      </c>
      <c r="C929" s="372">
        <v>88</v>
      </c>
      <c r="D929" s="372">
        <v>88</v>
      </c>
    </row>
    <row r="930" spans="1:4">
      <c r="A930" t="s">
        <v>4194</v>
      </c>
      <c r="B930" t="s">
        <v>4195</v>
      </c>
      <c r="C930" s="372">
        <v>2</v>
      </c>
      <c r="D930" s="372">
        <v>2</v>
      </c>
    </row>
    <row r="931" spans="1:4">
      <c r="A931" t="s">
        <v>2859</v>
      </c>
      <c r="B931" t="s">
        <v>2860</v>
      </c>
      <c r="C931" s="372">
        <v>1</v>
      </c>
      <c r="D931" s="372">
        <v>1</v>
      </c>
    </row>
    <row r="932" spans="1:4">
      <c r="A932" t="s">
        <v>2861</v>
      </c>
      <c r="B932" t="s">
        <v>2862</v>
      </c>
      <c r="C932" s="372">
        <v>2</v>
      </c>
      <c r="D932" s="372">
        <v>2</v>
      </c>
    </row>
    <row r="933" spans="1:4">
      <c r="A933" t="s">
        <v>2863</v>
      </c>
      <c r="B933" t="s">
        <v>2864</v>
      </c>
      <c r="C933" s="372">
        <v>10</v>
      </c>
      <c r="D933" s="372">
        <v>10</v>
      </c>
    </row>
    <row r="934" spans="1:4">
      <c r="A934" t="s">
        <v>2865</v>
      </c>
      <c r="B934" t="s">
        <v>2866</v>
      </c>
      <c r="C934" s="372">
        <v>8</v>
      </c>
      <c r="D934" s="372">
        <v>8</v>
      </c>
    </row>
    <row r="935" spans="1:4">
      <c r="A935" t="s">
        <v>4196</v>
      </c>
      <c r="B935" t="s">
        <v>4197</v>
      </c>
      <c r="C935" s="372">
        <v>3</v>
      </c>
      <c r="D935" s="372">
        <v>3</v>
      </c>
    </row>
    <row r="936" spans="1:4">
      <c r="A936" t="s">
        <v>2867</v>
      </c>
      <c r="B936" t="s">
        <v>2868</v>
      </c>
      <c r="C936" s="372">
        <v>51</v>
      </c>
      <c r="D936" s="372">
        <v>51</v>
      </c>
    </row>
    <row r="937" spans="1:4">
      <c r="A937" t="s">
        <v>2869</v>
      </c>
      <c r="B937" t="s">
        <v>2870</v>
      </c>
      <c r="C937" s="372">
        <v>91</v>
      </c>
      <c r="D937" s="372">
        <v>91</v>
      </c>
    </row>
    <row r="938" spans="1:4">
      <c r="A938" t="s">
        <v>2871</v>
      </c>
      <c r="B938" t="s">
        <v>2872</v>
      </c>
      <c r="C938" s="372">
        <v>7</v>
      </c>
      <c r="D938" s="372">
        <v>7</v>
      </c>
    </row>
    <row r="939" spans="1:4">
      <c r="A939" t="s">
        <v>2873</v>
      </c>
      <c r="B939" t="s">
        <v>2874</v>
      </c>
      <c r="C939" s="372">
        <v>1</v>
      </c>
      <c r="D939" s="372">
        <v>1</v>
      </c>
    </row>
    <row r="940" spans="1:4">
      <c r="A940" t="s">
        <v>2875</v>
      </c>
      <c r="B940" t="s">
        <v>2876</v>
      </c>
      <c r="C940" s="372">
        <v>36</v>
      </c>
      <c r="D940" s="372">
        <v>36</v>
      </c>
    </row>
    <row r="941" spans="1:4">
      <c r="A941" t="s">
        <v>2877</v>
      </c>
      <c r="B941" t="s">
        <v>2878</v>
      </c>
      <c r="C941" s="372">
        <v>92</v>
      </c>
      <c r="D941" s="372">
        <v>92</v>
      </c>
    </row>
    <row r="942" spans="1:4">
      <c r="A942" t="s">
        <v>2939</v>
      </c>
      <c r="B942" t="s">
        <v>2940</v>
      </c>
      <c r="C942" s="372">
        <v>4</v>
      </c>
      <c r="D942" s="372">
        <v>4</v>
      </c>
    </row>
    <row r="943" spans="1:4">
      <c r="A943" t="s">
        <v>2945</v>
      </c>
      <c r="B943" t="s">
        <v>2946</v>
      </c>
      <c r="C943" s="372">
        <v>3</v>
      </c>
      <c r="D943" s="372">
        <v>3</v>
      </c>
    </row>
    <row r="944" spans="1:4">
      <c r="A944" t="s">
        <v>2879</v>
      </c>
      <c r="B944" t="s">
        <v>2880</v>
      </c>
      <c r="C944" s="372">
        <v>3</v>
      </c>
      <c r="D944" s="372">
        <v>3</v>
      </c>
    </row>
    <row r="945" spans="1:4">
      <c r="A945" t="s">
        <v>2881</v>
      </c>
      <c r="B945" t="s">
        <v>2882</v>
      </c>
      <c r="C945" s="372">
        <v>1</v>
      </c>
      <c r="D945" s="372">
        <v>1</v>
      </c>
    </row>
    <row r="946" spans="1:4">
      <c r="A946" t="s">
        <v>2955</v>
      </c>
      <c r="B946" t="s">
        <v>2956</v>
      </c>
      <c r="C946" s="372">
        <v>1</v>
      </c>
      <c r="D946" s="372">
        <v>1</v>
      </c>
    </row>
    <row r="947" spans="1:4">
      <c r="A947" t="s">
        <v>2941</v>
      </c>
      <c r="B947" t="s">
        <v>2942</v>
      </c>
      <c r="C947" s="372">
        <v>4</v>
      </c>
      <c r="D947" s="372">
        <v>4</v>
      </c>
    </row>
    <row r="948" spans="1:4">
      <c r="A948" t="s">
        <v>4198</v>
      </c>
      <c r="B948" t="s">
        <v>4199</v>
      </c>
      <c r="C948" s="372">
        <v>1</v>
      </c>
      <c r="D948" s="372">
        <v>1</v>
      </c>
    </row>
    <row r="949" spans="1:4">
      <c r="A949" t="s">
        <v>2671</v>
      </c>
      <c r="B949" t="s">
        <v>2672</v>
      </c>
      <c r="C949" s="372">
        <v>2</v>
      </c>
      <c r="D949" s="372">
        <v>2</v>
      </c>
    </row>
    <row r="950" spans="1:4">
      <c r="A950" t="s">
        <v>4200</v>
      </c>
      <c r="B950" t="s">
        <v>4201</v>
      </c>
      <c r="C950" s="372">
        <v>15</v>
      </c>
      <c r="D950" s="372">
        <v>15</v>
      </c>
    </row>
    <row r="951" spans="1:4">
      <c r="A951" t="s">
        <v>4202</v>
      </c>
      <c r="B951" t="s">
        <v>4203</v>
      </c>
      <c r="C951" s="372">
        <v>53</v>
      </c>
      <c r="D951" s="372">
        <v>53</v>
      </c>
    </row>
    <row r="952" spans="1:4">
      <c r="A952" t="s">
        <v>4204</v>
      </c>
      <c r="B952" t="s">
        <v>4205</v>
      </c>
      <c r="C952" s="372">
        <v>176</v>
      </c>
      <c r="D952" s="372">
        <v>176</v>
      </c>
    </row>
    <row r="953" spans="1:4">
      <c r="A953" t="s">
        <v>4206</v>
      </c>
      <c r="B953" t="s">
        <v>4207</v>
      </c>
      <c r="C953" s="372">
        <v>2</v>
      </c>
      <c r="D953" s="372">
        <v>2</v>
      </c>
    </row>
    <row r="954" spans="1:4">
      <c r="A954" t="s">
        <v>4208</v>
      </c>
      <c r="B954" t="s">
        <v>4209</v>
      </c>
      <c r="C954" s="372">
        <v>2</v>
      </c>
      <c r="D954" s="372">
        <v>2</v>
      </c>
    </row>
    <row r="955" spans="1:4">
      <c r="A955" t="s">
        <v>2883</v>
      </c>
      <c r="B955" t="s">
        <v>2884</v>
      </c>
      <c r="C955" s="372">
        <v>141</v>
      </c>
      <c r="D955" s="372">
        <v>141</v>
      </c>
    </row>
    <row r="956" spans="1:4">
      <c r="A956" t="s">
        <v>2885</v>
      </c>
      <c r="B956" t="s">
        <v>2886</v>
      </c>
      <c r="C956" s="372">
        <v>220</v>
      </c>
      <c r="D956" s="372">
        <v>220</v>
      </c>
    </row>
    <row r="957" spans="1:4">
      <c r="A957" t="s">
        <v>2887</v>
      </c>
      <c r="B957" t="s">
        <v>2888</v>
      </c>
      <c r="C957" s="372">
        <v>8</v>
      </c>
      <c r="D957" s="372">
        <v>8</v>
      </c>
    </row>
    <row r="958" spans="1:4">
      <c r="A958" t="s">
        <v>2889</v>
      </c>
      <c r="B958" t="s">
        <v>2890</v>
      </c>
      <c r="C958" s="372">
        <v>250</v>
      </c>
      <c r="D958" s="372">
        <v>250</v>
      </c>
    </row>
    <row r="959" spans="1:4">
      <c r="A959" t="s">
        <v>4210</v>
      </c>
      <c r="B959" t="s">
        <v>4211</v>
      </c>
      <c r="C959" s="372">
        <v>107</v>
      </c>
      <c r="D959" s="372">
        <v>107</v>
      </c>
    </row>
    <row r="960" spans="1:4">
      <c r="A960" t="s">
        <v>2891</v>
      </c>
      <c r="B960" t="s">
        <v>2892</v>
      </c>
      <c r="C960" s="372">
        <v>1</v>
      </c>
      <c r="D960" s="372">
        <v>1</v>
      </c>
    </row>
    <row r="961" spans="1:4">
      <c r="A961" t="s">
        <v>2947</v>
      </c>
      <c r="B961" t="s">
        <v>2948</v>
      </c>
      <c r="C961" s="372">
        <v>1</v>
      </c>
      <c r="D961" s="372">
        <v>1</v>
      </c>
    </row>
    <row r="962" spans="1:4">
      <c r="A962" t="s">
        <v>4212</v>
      </c>
      <c r="B962" t="s">
        <v>4213</v>
      </c>
      <c r="C962" s="372">
        <v>3</v>
      </c>
      <c r="D962" s="372">
        <v>3</v>
      </c>
    </row>
    <row r="963" spans="1:4">
      <c r="A963" t="s">
        <v>2315</v>
      </c>
      <c r="B963" t="s">
        <v>2316</v>
      </c>
      <c r="C963" s="372">
        <v>3</v>
      </c>
      <c r="D963" s="372">
        <v>3</v>
      </c>
    </row>
    <row r="964" spans="1:4">
      <c r="A964" t="s">
        <v>2893</v>
      </c>
      <c r="B964" t="s">
        <v>2894</v>
      </c>
      <c r="C964" s="372">
        <v>2</v>
      </c>
      <c r="D964" s="372">
        <v>2</v>
      </c>
    </row>
    <row r="965" spans="1:4">
      <c r="A965" t="s">
        <v>4214</v>
      </c>
      <c r="B965" t="s">
        <v>4215</v>
      </c>
      <c r="C965" s="372">
        <v>223</v>
      </c>
      <c r="D965" s="372">
        <v>223</v>
      </c>
    </row>
    <row r="966" spans="1:4">
      <c r="A966" t="s">
        <v>2895</v>
      </c>
      <c r="B966" t="s">
        <v>2896</v>
      </c>
      <c r="C966" s="372">
        <v>6</v>
      </c>
      <c r="D966" s="372">
        <v>6</v>
      </c>
    </row>
    <row r="967" spans="1:4">
      <c r="A967" t="s">
        <v>4216</v>
      </c>
      <c r="B967" t="s">
        <v>4217</v>
      </c>
      <c r="C967" s="372">
        <v>6</v>
      </c>
      <c r="D967" s="372">
        <v>6</v>
      </c>
    </row>
    <row r="968" spans="1:4">
      <c r="A968" t="s">
        <v>2897</v>
      </c>
      <c r="B968" t="s">
        <v>2898</v>
      </c>
      <c r="C968" s="372">
        <v>11</v>
      </c>
      <c r="D968" s="372">
        <v>11</v>
      </c>
    </row>
    <row r="969" spans="1:4">
      <c r="A969" t="s">
        <v>2899</v>
      </c>
      <c r="B969" t="s">
        <v>2900</v>
      </c>
      <c r="C969" s="372">
        <v>68</v>
      </c>
      <c r="D969" s="372">
        <v>68</v>
      </c>
    </row>
    <row r="970" spans="1:4">
      <c r="A970" t="s">
        <v>2901</v>
      </c>
      <c r="B970" t="s">
        <v>2902</v>
      </c>
      <c r="C970" s="372">
        <v>2</v>
      </c>
      <c r="D970" s="372">
        <v>2</v>
      </c>
    </row>
    <row r="971" spans="1:4">
      <c r="A971" t="s">
        <v>6606</v>
      </c>
      <c r="B971" t="s">
        <v>6607</v>
      </c>
      <c r="C971" s="372">
        <v>1</v>
      </c>
      <c r="D971" s="372">
        <v>1</v>
      </c>
    </row>
    <row r="972" spans="1:4">
      <c r="A972" t="s">
        <v>4625</v>
      </c>
      <c r="B972" t="s">
        <v>4626</v>
      </c>
      <c r="C972" s="372">
        <v>2</v>
      </c>
      <c r="D972" s="372">
        <v>2</v>
      </c>
    </row>
    <row r="973" spans="1:4">
      <c r="A973" t="s">
        <v>2903</v>
      </c>
      <c r="B973" t="s">
        <v>2904</v>
      </c>
      <c r="C973" s="372">
        <v>21</v>
      </c>
      <c r="D973" s="372">
        <v>21</v>
      </c>
    </row>
    <row r="974" spans="1:4">
      <c r="A974" t="s">
        <v>2317</v>
      </c>
      <c r="B974" t="s">
        <v>2318</v>
      </c>
      <c r="C974" s="372">
        <v>3</v>
      </c>
      <c r="D974" s="372">
        <v>3</v>
      </c>
    </row>
    <row r="975" spans="1:4">
      <c r="A975" t="s">
        <v>2905</v>
      </c>
      <c r="B975" t="s">
        <v>2906</v>
      </c>
      <c r="C975" s="372">
        <v>4</v>
      </c>
      <c r="D975" s="372">
        <v>4</v>
      </c>
    </row>
    <row r="976" spans="1:4">
      <c r="A976" t="s">
        <v>2907</v>
      </c>
      <c r="B976" t="s">
        <v>2908</v>
      </c>
      <c r="C976" s="372">
        <v>27</v>
      </c>
      <c r="D976" s="372">
        <v>27</v>
      </c>
    </row>
    <row r="977" spans="1:4">
      <c r="A977" t="s">
        <v>3671</v>
      </c>
      <c r="B977" t="s">
        <v>3672</v>
      </c>
      <c r="C977" s="372">
        <v>3</v>
      </c>
      <c r="D977" s="372">
        <v>3</v>
      </c>
    </row>
    <row r="978" spans="1:4">
      <c r="A978" t="s">
        <v>3673</v>
      </c>
      <c r="B978" t="s">
        <v>3674</v>
      </c>
      <c r="C978" s="372">
        <v>1</v>
      </c>
      <c r="D978" s="372">
        <v>1</v>
      </c>
    </row>
    <row r="979" spans="1:4">
      <c r="A979" t="s">
        <v>3675</v>
      </c>
      <c r="B979" t="s">
        <v>3676</v>
      </c>
      <c r="C979" s="372">
        <v>281</v>
      </c>
      <c r="D979" s="372">
        <v>281</v>
      </c>
    </row>
    <row r="980" spans="1:4">
      <c r="A980" t="s">
        <v>3677</v>
      </c>
      <c r="B980" t="s">
        <v>3678</v>
      </c>
      <c r="C980" s="372">
        <v>60</v>
      </c>
      <c r="D980" s="372">
        <v>60</v>
      </c>
    </row>
    <row r="981" spans="1:4">
      <c r="A981" t="s">
        <v>2909</v>
      </c>
      <c r="B981" t="s">
        <v>2910</v>
      </c>
      <c r="C981" s="372">
        <v>2</v>
      </c>
      <c r="D981" s="372">
        <v>2</v>
      </c>
    </row>
    <row r="982" spans="1:4">
      <c r="A982" t="s">
        <v>3999</v>
      </c>
      <c r="B982" t="s">
        <v>4000</v>
      </c>
      <c r="C982" s="372">
        <v>4000</v>
      </c>
      <c r="D982" s="372">
        <v>4000</v>
      </c>
    </row>
    <row r="983" spans="1:4">
      <c r="A983" t="s">
        <v>2692</v>
      </c>
      <c r="B983" t="s">
        <v>2693</v>
      </c>
      <c r="C983" s="372">
        <v>29</v>
      </c>
      <c r="D983" s="372">
        <v>29</v>
      </c>
    </row>
    <row r="984" spans="1:4">
      <c r="A984" t="s">
        <v>2694</v>
      </c>
      <c r="B984" t="s">
        <v>2695</v>
      </c>
      <c r="C984" s="372">
        <v>11</v>
      </c>
      <c r="D984" s="372">
        <v>11</v>
      </c>
    </row>
    <row r="985" spans="1:4">
      <c r="A985" t="s">
        <v>2804</v>
      </c>
      <c r="B985" t="s">
        <v>2805</v>
      </c>
      <c r="C985" s="372">
        <v>2</v>
      </c>
      <c r="D985" s="372">
        <v>2</v>
      </c>
    </row>
    <row r="986" spans="1:4">
      <c r="A986" t="s">
        <v>2696</v>
      </c>
      <c r="B986" t="s">
        <v>2697</v>
      </c>
      <c r="C986" s="372">
        <v>2</v>
      </c>
      <c r="D986" s="372">
        <v>2</v>
      </c>
    </row>
    <row r="987" spans="1:4">
      <c r="A987" t="s">
        <v>2698</v>
      </c>
      <c r="B987" t="s">
        <v>2699</v>
      </c>
      <c r="C987" s="372">
        <v>9</v>
      </c>
      <c r="D987" s="372">
        <v>9</v>
      </c>
    </row>
    <row r="988" spans="1:4">
      <c r="A988" t="s">
        <v>4001</v>
      </c>
      <c r="B988" t="s">
        <v>4002</v>
      </c>
      <c r="C988" s="372">
        <v>1</v>
      </c>
      <c r="D988" s="372">
        <v>1</v>
      </c>
    </row>
    <row r="989" spans="1:4">
      <c r="A989" t="s">
        <v>2700</v>
      </c>
      <c r="B989" t="s">
        <v>2701</v>
      </c>
      <c r="C989" s="372">
        <v>1</v>
      </c>
      <c r="D989" s="372">
        <v>1</v>
      </c>
    </row>
    <row r="990" spans="1:4">
      <c r="A990" t="s">
        <v>4003</v>
      </c>
      <c r="B990" t="s">
        <v>4004</v>
      </c>
      <c r="C990" s="372">
        <v>7</v>
      </c>
      <c r="D990" s="372">
        <v>7</v>
      </c>
    </row>
    <row r="991" spans="1:4">
      <c r="A991" t="s">
        <v>4005</v>
      </c>
      <c r="B991" t="s">
        <v>4006</v>
      </c>
      <c r="C991" s="372">
        <v>14</v>
      </c>
      <c r="D991" s="372">
        <v>14</v>
      </c>
    </row>
    <row r="992" spans="1:4">
      <c r="A992" t="s">
        <v>2702</v>
      </c>
      <c r="B992" t="s">
        <v>2703</v>
      </c>
      <c r="C992" s="372">
        <v>9</v>
      </c>
      <c r="D992" s="372">
        <v>9</v>
      </c>
    </row>
    <row r="993" spans="1:4">
      <c r="A993" t="s">
        <v>2798</v>
      </c>
      <c r="B993" t="s">
        <v>2799</v>
      </c>
      <c r="C993" s="372">
        <v>1</v>
      </c>
      <c r="D993" s="372">
        <v>1</v>
      </c>
    </row>
    <row r="994" spans="1:4">
      <c r="A994" t="s">
        <v>2806</v>
      </c>
      <c r="B994" t="s">
        <v>2807</v>
      </c>
      <c r="C994" s="372">
        <v>3</v>
      </c>
      <c r="D994" s="372">
        <v>3</v>
      </c>
    </row>
    <row r="995" spans="1:4">
      <c r="A995" t="s">
        <v>4007</v>
      </c>
      <c r="B995" t="s">
        <v>4008</v>
      </c>
      <c r="C995" s="372">
        <v>7</v>
      </c>
      <c r="D995" s="372">
        <v>7</v>
      </c>
    </row>
    <row r="996" spans="1:4">
      <c r="A996" t="s">
        <v>2704</v>
      </c>
      <c r="B996" t="s">
        <v>2705</v>
      </c>
      <c r="C996" s="372">
        <v>10</v>
      </c>
      <c r="D996" s="372">
        <v>10</v>
      </c>
    </row>
    <row r="997" spans="1:4">
      <c r="A997" t="s">
        <v>2706</v>
      </c>
      <c r="B997" t="s">
        <v>2707</v>
      </c>
      <c r="C997" s="372">
        <v>1</v>
      </c>
      <c r="D997" s="372">
        <v>1</v>
      </c>
    </row>
    <row r="998" spans="1:4">
      <c r="A998" t="s">
        <v>2708</v>
      </c>
      <c r="B998" t="s">
        <v>2709</v>
      </c>
      <c r="C998" s="372">
        <v>9</v>
      </c>
      <c r="D998" s="372">
        <v>9</v>
      </c>
    </row>
    <row r="999" spans="1:4">
      <c r="A999" t="s">
        <v>2710</v>
      </c>
      <c r="B999" t="s">
        <v>2711</v>
      </c>
      <c r="C999" s="372">
        <v>10</v>
      </c>
      <c r="D999" s="372">
        <v>10</v>
      </c>
    </row>
    <row r="1000" spans="1:4">
      <c r="A1000" t="s">
        <v>2712</v>
      </c>
      <c r="B1000" t="s">
        <v>2713</v>
      </c>
      <c r="C1000" s="372">
        <v>1</v>
      </c>
      <c r="D1000" s="372">
        <v>1</v>
      </c>
    </row>
    <row r="1001" spans="1:4">
      <c r="A1001" t="s">
        <v>2714</v>
      </c>
      <c r="B1001" t="s">
        <v>2715</v>
      </c>
      <c r="C1001" s="372">
        <v>13</v>
      </c>
      <c r="D1001" s="372">
        <v>13</v>
      </c>
    </row>
    <row r="1002" spans="1:4">
      <c r="A1002" t="s">
        <v>2716</v>
      </c>
      <c r="B1002" t="s">
        <v>2717</v>
      </c>
      <c r="C1002" s="372">
        <v>1</v>
      </c>
      <c r="D1002" s="372">
        <v>1</v>
      </c>
    </row>
    <row r="1003" spans="1:4">
      <c r="A1003" t="s">
        <v>2808</v>
      </c>
      <c r="B1003" t="s">
        <v>2809</v>
      </c>
      <c r="C1003" s="372">
        <v>2</v>
      </c>
      <c r="D1003" s="372">
        <v>2</v>
      </c>
    </row>
    <row r="1004" spans="1:4">
      <c r="A1004" t="s">
        <v>2718</v>
      </c>
      <c r="B1004" t="s">
        <v>2719</v>
      </c>
      <c r="C1004" s="372">
        <v>19</v>
      </c>
      <c r="D1004" s="372">
        <v>19</v>
      </c>
    </row>
    <row r="1005" spans="1:4">
      <c r="A1005" t="s">
        <v>2814</v>
      </c>
      <c r="B1005" t="s">
        <v>2815</v>
      </c>
      <c r="C1005" s="372">
        <v>1</v>
      </c>
      <c r="D1005" s="372">
        <v>1</v>
      </c>
    </row>
    <row r="1006" spans="1:4">
      <c r="A1006" t="s">
        <v>2720</v>
      </c>
      <c r="B1006" t="s">
        <v>2721</v>
      </c>
      <c r="C1006" s="372">
        <v>2946</v>
      </c>
      <c r="D1006" s="372">
        <v>2000</v>
      </c>
    </row>
    <row r="1007" spans="1:4">
      <c r="A1007" t="s">
        <v>2722</v>
      </c>
      <c r="B1007" t="s">
        <v>2723</v>
      </c>
      <c r="C1007" s="372">
        <v>4</v>
      </c>
      <c r="D1007" s="372">
        <v>4</v>
      </c>
    </row>
    <row r="1008" spans="1:4">
      <c r="A1008" t="s">
        <v>2816</v>
      </c>
      <c r="B1008" t="s">
        <v>2817</v>
      </c>
      <c r="C1008" s="372">
        <v>2</v>
      </c>
      <c r="D1008" s="372">
        <v>2</v>
      </c>
    </row>
    <row r="1009" spans="1:4">
      <c r="A1009" t="s">
        <v>2724</v>
      </c>
      <c r="B1009" t="s">
        <v>2725</v>
      </c>
      <c r="C1009" s="372">
        <v>14</v>
      </c>
      <c r="D1009" s="372">
        <v>14</v>
      </c>
    </row>
    <row r="1010" spans="1:4">
      <c r="A1010" t="s">
        <v>2726</v>
      </c>
      <c r="B1010" t="s">
        <v>2727</v>
      </c>
      <c r="C1010" s="372">
        <v>1</v>
      </c>
      <c r="D1010" s="372">
        <v>1</v>
      </c>
    </row>
    <row r="1011" spans="1:4">
      <c r="A1011" t="s">
        <v>2728</v>
      </c>
      <c r="B1011" t="s">
        <v>2729</v>
      </c>
      <c r="C1011" s="372">
        <v>18</v>
      </c>
      <c r="D1011" s="372">
        <v>18</v>
      </c>
    </row>
    <row r="1012" spans="1:4">
      <c r="A1012" t="s">
        <v>2730</v>
      </c>
      <c r="B1012" t="s">
        <v>2731</v>
      </c>
      <c r="C1012" s="372">
        <v>1</v>
      </c>
      <c r="D1012" s="372">
        <v>1</v>
      </c>
    </row>
    <row r="1013" spans="1:4">
      <c r="A1013" t="s">
        <v>2732</v>
      </c>
      <c r="B1013" t="s">
        <v>2733</v>
      </c>
      <c r="C1013" s="372">
        <v>4</v>
      </c>
      <c r="D1013" s="372">
        <v>4</v>
      </c>
    </row>
    <row r="1014" spans="1:4">
      <c r="A1014" t="s">
        <v>2734</v>
      </c>
      <c r="B1014" t="s">
        <v>2735</v>
      </c>
      <c r="C1014" s="372">
        <v>1</v>
      </c>
      <c r="D1014" s="372">
        <v>1</v>
      </c>
    </row>
    <row r="1015" spans="1:4">
      <c r="A1015" t="s">
        <v>2812</v>
      </c>
      <c r="B1015" t="s">
        <v>2813</v>
      </c>
      <c r="C1015" s="372">
        <v>1</v>
      </c>
      <c r="D1015" s="372">
        <v>1</v>
      </c>
    </row>
    <row r="1016" spans="1:4">
      <c r="A1016" t="s">
        <v>2736</v>
      </c>
      <c r="B1016" t="s">
        <v>2737</v>
      </c>
      <c r="C1016" s="372">
        <v>11</v>
      </c>
      <c r="D1016" s="372">
        <v>11</v>
      </c>
    </row>
    <row r="1017" spans="1:4">
      <c r="A1017" t="s">
        <v>2738</v>
      </c>
      <c r="B1017" t="s">
        <v>2739</v>
      </c>
      <c r="C1017" s="372">
        <v>1</v>
      </c>
      <c r="D1017" s="372">
        <v>1</v>
      </c>
    </row>
    <row r="1018" spans="1:4">
      <c r="A1018" t="s">
        <v>2740</v>
      </c>
      <c r="B1018" t="s">
        <v>2741</v>
      </c>
      <c r="C1018" s="372">
        <v>63</v>
      </c>
      <c r="D1018" s="372">
        <v>63</v>
      </c>
    </row>
    <row r="1019" spans="1:4">
      <c r="A1019" t="s">
        <v>2742</v>
      </c>
      <c r="B1019" t="s">
        <v>2743</v>
      </c>
      <c r="C1019" s="372">
        <v>24</v>
      </c>
      <c r="D1019" s="372">
        <v>24</v>
      </c>
    </row>
    <row r="1020" spans="1:4">
      <c r="A1020" t="s">
        <v>2744</v>
      </c>
      <c r="B1020" t="s">
        <v>2745</v>
      </c>
      <c r="C1020" s="372">
        <v>5</v>
      </c>
      <c r="D1020" s="372">
        <v>5</v>
      </c>
    </row>
    <row r="1021" spans="1:4">
      <c r="A1021" t="s">
        <v>4009</v>
      </c>
      <c r="B1021" t="s">
        <v>4010</v>
      </c>
      <c r="C1021" s="372">
        <v>11</v>
      </c>
      <c r="D1021" s="372">
        <v>11</v>
      </c>
    </row>
    <row r="1022" spans="1:4">
      <c r="A1022" t="s">
        <v>6594</v>
      </c>
      <c r="B1022" t="s">
        <v>6595</v>
      </c>
      <c r="C1022" s="372">
        <v>4</v>
      </c>
      <c r="D1022" s="372">
        <v>4</v>
      </c>
    </row>
    <row r="1023" spans="1:4">
      <c r="A1023" t="s">
        <v>2746</v>
      </c>
      <c r="B1023" t="s">
        <v>2747</v>
      </c>
      <c r="C1023" s="372">
        <v>1</v>
      </c>
      <c r="D1023" s="372">
        <v>1</v>
      </c>
    </row>
    <row r="1024" spans="1:4">
      <c r="A1024" t="s">
        <v>4117</v>
      </c>
      <c r="B1024" t="s">
        <v>4118</v>
      </c>
      <c r="C1024" s="372">
        <v>37</v>
      </c>
      <c r="D1024" s="372">
        <v>37</v>
      </c>
    </row>
    <row r="1025" spans="1:4">
      <c r="A1025" t="s">
        <v>6631</v>
      </c>
      <c r="B1025" t="s">
        <v>6632</v>
      </c>
      <c r="C1025" s="372">
        <v>2</v>
      </c>
      <c r="D1025" s="372">
        <v>2</v>
      </c>
    </row>
    <row r="1026" spans="1:4">
      <c r="A1026" t="s">
        <v>2748</v>
      </c>
      <c r="B1026" t="s">
        <v>2749</v>
      </c>
      <c r="C1026" s="372">
        <v>59</v>
      </c>
      <c r="D1026" s="372">
        <v>59</v>
      </c>
    </row>
    <row r="1027" spans="1:4">
      <c r="A1027" t="s">
        <v>2750</v>
      </c>
      <c r="B1027" t="s">
        <v>2751</v>
      </c>
      <c r="C1027" s="372">
        <v>21</v>
      </c>
      <c r="D1027" s="372">
        <v>21</v>
      </c>
    </row>
    <row r="1028" spans="1:4">
      <c r="A1028" t="s">
        <v>2752</v>
      </c>
      <c r="B1028" t="s">
        <v>2753</v>
      </c>
      <c r="C1028" s="372">
        <v>1</v>
      </c>
      <c r="D1028" s="372">
        <v>1</v>
      </c>
    </row>
    <row r="1029" spans="1:4">
      <c r="A1029" t="s">
        <v>2754</v>
      </c>
      <c r="B1029" t="s">
        <v>2755</v>
      </c>
      <c r="C1029" s="372">
        <v>3</v>
      </c>
      <c r="D1029" s="372">
        <v>3</v>
      </c>
    </row>
    <row r="1030" spans="1:4">
      <c r="A1030" t="s">
        <v>2796</v>
      </c>
      <c r="B1030" t="s">
        <v>2797</v>
      </c>
      <c r="C1030" s="372">
        <v>2</v>
      </c>
      <c r="D1030" s="372">
        <v>2</v>
      </c>
    </row>
    <row r="1031" spans="1:4">
      <c r="A1031" t="s">
        <v>2800</v>
      </c>
      <c r="B1031" t="s">
        <v>2801</v>
      </c>
      <c r="C1031" s="372">
        <v>3</v>
      </c>
      <c r="D1031" s="372">
        <v>3</v>
      </c>
    </row>
    <row r="1032" spans="1:4">
      <c r="A1032" t="s">
        <v>2802</v>
      </c>
      <c r="B1032" t="s">
        <v>2803</v>
      </c>
      <c r="C1032" s="372">
        <v>1</v>
      </c>
      <c r="D1032" s="372">
        <v>1</v>
      </c>
    </row>
    <row r="1033" spans="1:4">
      <c r="A1033" t="s">
        <v>2756</v>
      </c>
      <c r="B1033" t="s">
        <v>2757</v>
      </c>
      <c r="C1033" s="372">
        <v>6</v>
      </c>
      <c r="D1033" s="372">
        <v>6</v>
      </c>
    </row>
    <row r="1034" spans="1:4">
      <c r="A1034" t="s">
        <v>2758</v>
      </c>
      <c r="B1034" t="s">
        <v>2759</v>
      </c>
      <c r="C1034" s="372">
        <v>49</v>
      </c>
      <c r="D1034" s="372">
        <v>49</v>
      </c>
    </row>
    <row r="1035" spans="1:4">
      <c r="A1035" t="s">
        <v>2760</v>
      </c>
      <c r="B1035" t="s">
        <v>2761</v>
      </c>
      <c r="C1035" s="372">
        <v>9</v>
      </c>
      <c r="D1035" s="372">
        <v>9</v>
      </c>
    </row>
    <row r="1036" spans="1:4">
      <c r="A1036" t="s">
        <v>2762</v>
      </c>
      <c r="B1036" t="s">
        <v>2763</v>
      </c>
      <c r="C1036" s="372">
        <v>4</v>
      </c>
      <c r="D1036" s="372">
        <v>4</v>
      </c>
    </row>
    <row r="1037" spans="1:4">
      <c r="A1037" t="s">
        <v>2764</v>
      </c>
      <c r="B1037" t="s">
        <v>2765</v>
      </c>
      <c r="C1037" s="372">
        <v>312</v>
      </c>
      <c r="D1037" s="372">
        <v>312</v>
      </c>
    </row>
    <row r="1038" spans="1:4">
      <c r="A1038" t="s">
        <v>2766</v>
      </c>
      <c r="B1038" t="s">
        <v>2767</v>
      </c>
      <c r="C1038" s="372">
        <v>265</v>
      </c>
      <c r="D1038" s="372">
        <v>265</v>
      </c>
    </row>
    <row r="1039" spans="1:4">
      <c r="A1039" t="s">
        <v>2768</v>
      </c>
      <c r="B1039" t="s">
        <v>2769</v>
      </c>
      <c r="C1039" s="372">
        <v>15</v>
      </c>
      <c r="D1039" s="372">
        <v>15</v>
      </c>
    </row>
    <row r="1040" spans="1:4">
      <c r="A1040" t="s">
        <v>4011</v>
      </c>
      <c r="B1040" t="s">
        <v>4012</v>
      </c>
      <c r="C1040" s="372">
        <v>191</v>
      </c>
      <c r="D1040" s="372">
        <v>191</v>
      </c>
    </row>
    <row r="1041" spans="1:4">
      <c r="A1041" t="s">
        <v>2770</v>
      </c>
      <c r="B1041" t="s">
        <v>2771</v>
      </c>
      <c r="C1041" s="372">
        <v>1</v>
      </c>
      <c r="D1041" s="372">
        <v>1</v>
      </c>
    </row>
    <row r="1042" spans="1:4">
      <c r="A1042" t="s">
        <v>2772</v>
      </c>
      <c r="B1042" t="s">
        <v>2773</v>
      </c>
      <c r="C1042" s="372">
        <v>1</v>
      </c>
      <c r="D1042" s="372">
        <v>1</v>
      </c>
    </row>
    <row r="1043" spans="1:4">
      <c r="A1043" t="s">
        <v>2774</v>
      </c>
      <c r="B1043" t="s">
        <v>2775</v>
      </c>
      <c r="C1043" s="372">
        <v>1</v>
      </c>
      <c r="D1043" s="372">
        <v>1</v>
      </c>
    </row>
    <row r="1044" spans="1:4">
      <c r="A1044" t="s">
        <v>2387</v>
      </c>
      <c r="B1044" t="s">
        <v>2388</v>
      </c>
      <c r="C1044" s="372">
        <v>1</v>
      </c>
      <c r="D1044" s="372">
        <v>1</v>
      </c>
    </row>
    <row r="1045" spans="1:4">
      <c r="A1045" t="s">
        <v>2319</v>
      </c>
      <c r="B1045" t="s">
        <v>2320</v>
      </c>
      <c r="C1045" s="372">
        <v>1</v>
      </c>
      <c r="D1045" s="372">
        <v>1</v>
      </c>
    </row>
    <row r="1046" spans="1:4">
      <c r="A1046" t="s">
        <v>6608</v>
      </c>
      <c r="B1046" t="s">
        <v>6609</v>
      </c>
      <c r="C1046" s="372">
        <v>1</v>
      </c>
      <c r="D1046" s="372">
        <v>1</v>
      </c>
    </row>
    <row r="1047" spans="1:4">
      <c r="A1047" t="s">
        <v>4504</v>
      </c>
      <c r="B1047" t="s">
        <v>4505</v>
      </c>
      <c r="C1047" s="372">
        <v>24</v>
      </c>
      <c r="D1047" s="372">
        <v>24</v>
      </c>
    </row>
    <row r="1048" spans="1:4">
      <c r="A1048" t="s">
        <v>2321</v>
      </c>
      <c r="B1048" t="s">
        <v>2322</v>
      </c>
      <c r="C1048" s="372">
        <v>42</v>
      </c>
      <c r="D1048" s="372">
        <v>42</v>
      </c>
    </row>
    <row r="1049" spans="1:4">
      <c r="A1049" t="s">
        <v>2323</v>
      </c>
      <c r="B1049" t="s">
        <v>2324</v>
      </c>
      <c r="C1049" s="372">
        <v>15</v>
      </c>
      <c r="D1049" s="372">
        <v>15</v>
      </c>
    </row>
    <row r="1050" spans="1:4">
      <c r="A1050" t="s">
        <v>2325</v>
      </c>
      <c r="B1050" t="s">
        <v>2326</v>
      </c>
      <c r="C1050" s="372">
        <v>15</v>
      </c>
      <c r="D1050" s="372">
        <v>15</v>
      </c>
    </row>
    <row r="1051" spans="1:4">
      <c r="A1051" t="s">
        <v>2327</v>
      </c>
      <c r="B1051" t="s">
        <v>2328</v>
      </c>
      <c r="C1051" s="372">
        <v>61</v>
      </c>
      <c r="D1051" s="372">
        <v>61</v>
      </c>
    </row>
    <row r="1052" spans="1:4">
      <c r="A1052" t="s">
        <v>2329</v>
      </c>
      <c r="B1052" t="s">
        <v>2330</v>
      </c>
      <c r="C1052" s="372">
        <v>2</v>
      </c>
      <c r="D1052" s="372">
        <v>2</v>
      </c>
    </row>
    <row r="1053" spans="1:4">
      <c r="A1053" t="s">
        <v>2331</v>
      </c>
      <c r="B1053" t="s">
        <v>2332</v>
      </c>
      <c r="C1053" s="372">
        <v>1</v>
      </c>
      <c r="D1053" s="372">
        <v>1</v>
      </c>
    </row>
    <row r="1054" spans="1:4">
      <c r="A1054" t="s">
        <v>2333</v>
      </c>
      <c r="B1054" t="s">
        <v>2334</v>
      </c>
      <c r="C1054" s="372">
        <v>5</v>
      </c>
      <c r="D1054" s="372">
        <v>5</v>
      </c>
    </row>
    <row r="1055" spans="1:4">
      <c r="A1055" t="s">
        <v>2961</v>
      </c>
      <c r="B1055" t="s">
        <v>2962</v>
      </c>
      <c r="C1055" s="372">
        <v>1</v>
      </c>
      <c r="D1055" s="372">
        <v>1</v>
      </c>
    </row>
    <row r="1056" spans="1:4">
      <c r="A1056" t="s">
        <v>2963</v>
      </c>
      <c r="B1056" t="s">
        <v>2964</v>
      </c>
      <c r="C1056" s="372">
        <v>1</v>
      </c>
      <c r="D1056" s="372">
        <v>1</v>
      </c>
    </row>
    <row r="1057" spans="1:4">
      <c r="A1057" t="s">
        <v>6614</v>
      </c>
      <c r="B1057" t="s">
        <v>6615</v>
      </c>
      <c r="C1057" s="372">
        <v>2</v>
      </c>
      <c r="D1057" s="372">
        <v>2</v>
      </c>
    </row>
    <row r="1058" spans="1:4">
      <c r="A1058" t="s">
        <v>2957</v>
      </c>
      <c r="B1058" t="s">
        <v>2958</v>
      </c>
      <c r="C1058" s="372">
        <v>1</v>
      </c>
      <c r="D1058" s="372">
        <v>1</v>
      </c>
    </row>
    <row r="1059" spans="1:4">
      <c r="A1059" t="s">
        <v>2541</v>
      </c>
      <c r="B1059" t="s">
        <v>2542</v>
      </c>
      <c r="C1059" s="372">
        <v>1</v>
      </c>
      <c r="D1059" s="372">
        <v>1</v>
      </c>
    </row>
    <row r="1060" spans="1:4">
      <c r="A1060" t="s">
        <v>3054</v>
      </c>
      <c r="B1060" t="s">
        <v>3055</v>
      </c>
      <c r="C1060" s="372">
        <v>2</v>
      </c>
      <c r="D1060" s="372">
        <v>2</v>
      </c>
    </row>
    <row r="1061" spans="1:4">
      <c r="A1061" t="s">
        <v>3056</v>
      </c>
      <c r="B1061" t="s">
        <v>3057</v>
      </c>
      <c r="C1061" s="372">
        <v>4</v>
      </c>
      <c r="D1061" s="372">
        <v>4</v>
      </c>
    </row>
    <row r="1062" spans="1:4">
      <c r="A1062" t="s">
        <v>4013</v>
      </c>
      <c r="B1062" t="s">
        <v>4014</v>
      </c>
      <c r="C1062" s="372">
        <v>1</v>
      </c>
      <c r="D1062" s="372">
        <v>1</v>
      </c>
    </row>
    <row r="1063" spans="1:4">
      <c r="A1063" t="s">
        <v>2943</v>
      </c>
      <c r="B1063" t="s">
        <v>2944</v>
      </c>
      <c r="C1063" s="372">
        <v>1</v>
      </c>
      <c r="D1063" s="372">
        <v>1</v>
      </c>
    </row>
    <row r="1064" spans="1:4">
      <c r="A1064" t="s">
        <v>2776</v>
      </c>
      <c r="B1064" t="s">
        <v>2777</v>
      </c>
      <c r="C1064" s="372">
        <v>6</v>
      </c>
      <c r="D1064" s="372">
        <v>6</v>
      </c>
    </row>
    <row r="1065" spans="1:4">
      <c r="A1065" t="s">
        <v>2778</v>
      </c>
      <c r="B1065" t="s">
        <v>2779</v>
      </c>
      <c r="C1065" s="372">
        <v>1</v>
      </c>
      <c r="D1065" s="372">
        <v>1</v>
      </c>
    </row>
    <row r="1066" spans="1:4">
      <c r="A1066" t="s">
        <v>6596</v>
      </c>
      <c r="B1066" t="s">
        <v>6597</v>
      </c>
      <c r="C1066" s="372">
        <v>1</v>
      </c>
      <c r="D1066" s="372">
        <v>1</v>
      </c>
    </row>
    <row r="1067" spans="1:4">
      <c r="A1067" t="s">
        <v>2810</v>
      </c>
      <c r="B1067" t="s">
        <v>2811</v>
      </c>
      <c r="C1067" s="372">
        <v>1</v>
      </c>
      <c r="D1067" s="372">
        <v>1</v>
      </c>
    </row>
    <row r="1068" spans="1:4">
      <c r="A1068" t="s">
        <v>2780</v>
      </c>
      <c r="B1068" t="s">
        <v>2781</v>
      </c>
      <c r="C1068" s="372">
        <v>1</v>
      </c>
      <c r="D1068" s="372">
        <v>1</v>
      </c>
    </row>
    <row r="1069" spans="1:4">
      <c r="A1069" t="s">
        <v>2911</v>
      </c>
      <c r="B1069" t="s">
        <v>2912</v>
      </c>
      <c r="C1069" s="372">
        <v>3</v>
      </c>
      <c r="D1069" s="372">
        <v>3</v>
      </c>
    </row>
    <row r="1070" spans="1:4">
      <c r="A1070" t="s">
        <v>2913</v>
      </c>
      <c r="B1070" t="s">
        <v>2914</v>
      </c>
      <c r="C1070" s="372">
        <v>35</v>
      </c>
      <c r="D1070" s="372">
        <v>35</v>
      </c>
    </row>
    <row r="1071" spans="1:4">
      <c r="A1071" t="s">
        <v>2915</v>
      </c>
      <c r="B1071" t="s">
        <v>2916</v>
      </c>
      <c r="C1071" s="372">
        <v>74</v>
      </c>
      <c r="D1071" s="372">
        <v>74</v>
      </c>
    </row>
    <row r="1072" spans="1:4">
      <c r="A1072" t="s">
        <v>2917</v>
      </c>
      <c r="B1072" t="s">
        <v>2918</v>
      </c>
      <c r="C1072" s="372">
        <v>3</v>
      </c>
      <c r="D1072" s="372">
        <v>3</v>
      </c>
    </row>
    <row r="1073" spans="1:4">
      <c r="A1073" t="s">
        <v>6598</v>
      </c>
      <c r="B1073" t="s">
        <v>6599</v>
      </c>
      <c r="C1073" s="372">
        <v>1</v>
      </c>
      <c r="D1073" s="372">
        <v>1</v>
      </c>
    </row>
    <row r="1074" spans="1:4">
      <c r="A1074" t="s">
        <v>4218</v>
      </c>
      <c r="B1074" t="s">
        <v>4219</v>
      </c>
      <c r="C1074" s="372">
        <v>1</v>
      </c>
      <c r="D1074" s="372">
        <v>1</v>
      </c>
    </row>
    <row r="1075" spans="1:4">
      <c r="A1075" t="s">
        <v>2453</v>
      </c>
      <c r="B1075" t="s">
        <v>2454</v>
      </c>
      <c r="C1075" s="372">
        <v>2</v>
      </c>
      <c r="D1075" s="372">
        <v>2</v>
      </c>
    </row>
    <row r="1076" spans="1:4">
      <c r="A1076" t="s">
        <v>2455</v>
      </c>
      <c r="B1076" t="s">
        <v>2456</v>
      </c>
      <c r="C1076" s="372">
        <v>1</v>
      </c>
      <c r="D1076" s="372">
        <v>1</v>
      </c>
    </row>
    <row r="1077" spans="1:4">
      <c r="A1077" t="s">
        <v>2335</v>
      </c>
      <c r="B1077" t="s">
        <v>2336</v>
      </c>
      <c r="C1077" s="372">
        <v>4</v>
      </c>
      <c r="D1077" s="372">
        <v>4</v>
      </c>
    </row>
    <row r="1078" spans="1:4">
      <c r="A1078" t="s">
        <v>2419</v>
      </c>
      <c r="B1078" t="s">
        <v>2420</v>
      </c>
      <c r="C1078" s="372">
        <v>2</v>
      </c>
      <c r="D1078" s="372">
        <v>2</v>
      </c>
    </row>
    <row r="1079" spans="1:4">
      <c r="A1079" t="s">
        <v>2457</v>
      </c>
      <c r="B1079" t="s">
        <v>2458</v>
      </c>
      <c r="C1079" s="372">
        <v>4</v>
      </c>
      <c r="D1079" s="372">
        <v>4</v>
      </c>
    </row>
    <row r="1080" spans="1:4">
      <c r="A1080" t="s">
        <v>2375</v>
      </c>
      <c r="B1080" t="s">
        <v>2376</v>
      </c>
      <c r="C1080" s="372">
        <v>1</v>
      </c>
      <c r="D1080" s="372">
        <v>1</v>
      </c>
    </row>
    <row r="1081" spans="1:4">
      <c r="A1081" t="s">
        <v>2459</v>
      </c>
      <c r="B1081" t="s">
        <v>2460</v>
      </c>
      <c r="C1081" s="372">
        <v>2</v>
      </c>
      <c r="D1081" s="372">
        <v>2</v>
      </c>
    </row>
    <row r="1082" spans="1:4">
      <c r="A1082" t="s">
        <v>3859</v>
      </c>
      <c r="B1082" t="s">
        <v>3860</v>
      </c>
      <c r="C1082" s="372">
        <v>1</v>
      </c>
      <c r="D1082" s="372">
        <v>1</v>
      </c>
    </row>
    <row r="1083" spans="1:4">
      <c r="A1083" t="s">
        <v>3861</v>
      </c>
      <c r="B1083" t="s">
        <v>3862</v>
      </c>
      <c r="C1083" s="372">
        <v>2</v>
      </c>
      <c r="D1083" s="372">
        <v>2</v>
      </c>
    </row>
    <row r="1084" spans="1:4">
      <c r="A1084" t="s">
        <v>3807</v>
      </c>
      <c r="B1084" t="s">
        <v>3808</v>
      </c>
      <c r="C1084" s="372">
        <v>4</v>
      </c>
      <c r="D1084" s="372">
        <v>4</v>
      </c>
    </row>
    <row r="1085" spans="1:4">
      <c r="A1085" t="s">
        <v>2337</v>
      </c>
      <c r="B1085" t="s">
        <v>2338</v>
      </c>
      <c r="C1085" s="372">
        <v>1</v>
      </c>
      <c r="D1085" s="372">
        <v>1</v>
      </c>
    </row>
    <row r="1086" spans="1:4">
      <c r="A1086" t="s">
        <v>3863</v>
      </c>
      <c r="B1086" t="s">
        <v>3864</v>
      </c>
      <c r="C1086" s="372">
        <v>7</v>
      </c>
      <c r="D1086" s="372">
        <v>7</v>
      </c>
    </row>
    <row r="1087" spans="1:4">
      <c r="A1087" t="s">
        <v>3865</v>
      </c>
      <c r="B1087" t="s">
        <v>3866</v>
      </c>
      <c r="C1087" s="372">
        <v>35</v>
      </c>
      <c r="D1087" s="372">
        <v>35</v>
      </c>
    </row>
    <row r="1088" spans="1:4">
      <c r="A1088" t="s">
        <v>3964</v>
      </c>
      <c r="B1088" t="s">
        <v>3965</v>
      </c>
      <c r="C1088" s="372">
        <v>5</v>
      </c>
      <c r="D1088" s="372">
        <v>5</v>
      </c>
    </row>
    <row r="1089" spans="1:4">
      <c r="A1089" t="s">
        <v>4568</v>
      </c>
      <c r="B1089" t="s">
        <v>4569</v>
      </c>
      <c r="C1089" s="372">
        <v>1</v>
      </c>
      <c r="D1089" s="372">
        <v>1</v>
      </c>
    </row>
    <row r="1090" spans="1:4">
      <c r="A1090" t="s">
        <v>3867</v>
      </c>
      <c r="B1090" t="s">
        <v>3868</v>
      </c>
      <c r="C1090" s="372">
        <v>40</v>
      </c>
      <c r="D1090" s="372">
        <v>40</v>
      </c>
    </row>
    <row r="1091" spans="1:4">
      <c r="A1091" t="s">
        <v>3869</v>
      </c>
      <c r="B1091" t="s">
        <v>3870</v>
      </c>
      <c r="C1091" s="372">
        <v>19</v>
      </c>
      <c r="D1091" s="372">
        <v>19</v>
      </c>
    </row>
    <row r="1092" spans="1:4">
      <c r="A1092" t="s">
        <v>2461</v>
      </c>
      <c r="B1092" t="s">
        <v>2462</v>
      </c>
      <c r="C1092" s="372">
        <v>1</v>
      </c>
      <c r="D1092" s="372">
        <v>1</v>
      </c>
    </row>
    <row r="1093" spans="1:4">
      <c r="A1093" t="s">
        <v>4570</v>
      </c>
      <c r="B1093" t="s">
        <v>4571</v>
      </c>
      <c r="C1093" s="372">
        <v>1</v>
      </c>
      <c r="D1093" s="372">
        <v>1</v>
      </c>
    </row>
    <row r="1094" spans="1:4">
      <c r="A1094" t="s">
        <v>4572</v>
      </c>
      <c r="B1094" t="s">
        <v>4573</v>
      </c>
      <c r="C1094" s="372">
        <v>1</v>
      </c>
      <c r="D1094" s="372">
        <v>1</v>
      </c>
    </row>
    <row r="1095" spans="1:4">
      <c r="A1095" t="s">
        <v>2537</v>
      </c>
      <c r="B1095" t="s">
        <v>2538</v>
      </c>
      <c r="C1095" s="372">
        <v>1</v>
      </c>
      <c r="D1095" s="372">
        <v>1</v>
      </c>
    </row>
    <row r="1096" spans="1:4">
      <c r="A1096" t="s">
        <v>3871</v>
      </c>
      <c r="B1096" t="s">
        <v>3872</v>
      </c>
      <c r="C1096" s="372">
        <v>1</v>
      </c>
      <c r="D1096" s="372">
        <v>1</v>
      </c>
    </row>
    <row r="1097" spans="1:4">
      <c r="A1097" t="s">
        <v>4574</v>
      </c>
      <c r="B1097" t="s">
        <v>4575</v>
      </c>
      <c r="C1097" s="372">
        <v>1</v>
      </c>
      <c r="D1097" s="372">
        <v>1</v>
      </c>
    </row>
    <row r="1098" spans="1:4">
      <c r="A1098" t="s">
        <v>4576</v>
      </c>
      <c r="B1098" t="s">
        <v>4577</v>
      </c>
      <c r="C1098" s="372">
        <v>1</v>
      </c>
      <c r="D1098" s="372">
        <v>1</v>
      </c>
    </row>
    <row r="1099" spans="1:4">
      <c r="A1099" t="s">
        <v>3873</v>
      </c>
      <c r="B1099" t="s">
        <v>3874</v>
      </c>
      <c r="C1099" s="372">
        <v>27</v>
      </c>
      <c r="D1099" s="372">
        <v>27</v>
      </c>
    </row>
    <row r="1100" spans="1:4">
      <c r="A1100" t="s">
        <v>4578</v>
      </c>
      <c r="B1100" t="s">
        <v>4579</v>
      </c>
      <c r="C1100" s="372">
        <v>1</v>
      </c>
      <c r="D1100" s="372">
        <v>1</v>
      </c>
    </row>
    <row r="1101" spans="1:4">
      <c r="A1101" t="s">
        <v>4580</v>
      </c>
      <c r="B1101" t="s">
        <v>4581</v>
      </c>
      <c r="C1101" s="372">
        <v>7</v>
      </c>
      <c r="D1101" s="372">
        <v>7</v>
      </c>
    </row>
    <row r="1102" spans="1:4">
      <c r="A1102" t="s">
        <v>4582</v>
      </c>
      <c r="B1102" t="s">
        <v>4583</v>
      </c>
      <c r="C1102" s="372">
        <v>1</v>
      </c>
      <c r="D1102" s="372">
        <v>1</v>
      </c>
    </row>
    <row r="1103" spans="1:4">
      <c r="A1103" t="s">
        <v>3875</v>
      </c>
      <c r="B1103" t="s">
        <v>3876</v>
      </c>
      <c r="C1103" s="372">
        <v>145</v>
      </c>
      <c r="D1103" s="372">
        <v>145</v>
      </c>
    </row>
    <row r="1104" spans="1:4">
      <c r="A1104" t="s">
        <v>4584</v>
      </c>
      <c r="B1104" t="s">
        <v>4585</v>
      </c>
      <c r="C1104" s="372">
        <v>10</v>
      </c>
      <c r="D1104" s="372">
        <v>10</v>
      </c>
    </row>
    <row r="1105" spans="1:4">
      <c r="A1105" t="s">
        <v>3877</v>
      </c>
      <c r="B1105" t="s">
        <v>3878</v>
      </c>
      <c r="C1105" s="372">
        <v>110</v>
      </c>
      <c r="D1105" s="372">
        <v>110</v>
      </c>
    </row>
    <row r="1106" spans="1:4">
      <c r="A1106" t="s">
        <v>4586</v>
      </c>
      <c r="B1106" t="s">
        <v>4587</v>
      </c>
      <c r="C1106" s="372">
        <v>2</v>
      </c>
      <c r="D1106" s="372">
        <v>2</v>
      </c>
    </row>
    <row r="1107" spans="1:4">
      <c r="A1107" t="s">
        <v>2463</v>
      </c>
      <c r="B1107" t="s">
        <v>2464</v>
      </c>
      <c r="C1107" s="372">
        <v>1</v>
      </c>
      <c r="D1107" s="372">
        <v>1</v>
      </c>
    </row>
    <row r="1108" spans="1:4">
      <c r="A1108" t="s">
        <v>3879</v>
      </c>
      <c r="B1108" t="s">
        <v>3880</v>
      </c>
      <c r="C1108" s="372">
        <v>13</v>
      </c>
      <c r="D1108" s="372">
        <v>13</v>
      </c>
    </row>
    <row r="1109" spans="1:4">
      <c r="A1109" t="s">
        <v>3881</v>
      </c>
      <c r="B1109" t="s">
        <v>3882</v>
      </c>
      <c r="C1109" s="372">
        <v>7</v>
      </c>
      <c r="D1109" s="372">
        <v>7</v>
      </c>
    </row>
    <row r="1110" spans="1:4">
      <c r="A1110" t="s">
        <v>3883</v>
      </c>
      <c r="B1110" t="s">
        <v>3884</v>
      </c>
      <c r="C1110" s="372">
        <v>17</v>
      </c>
      <c r="D1110" s="372">
        <v>17</v>
      </c>
    </row>
    <row r="1111" spans="1:4">
      <c r="A1111" t="s">
        <v>2465</v>
      </c>
      <c r="B1111" t="s">
        <v>2466</v>
      </c>
      <c r="C1111" s="372">
        <v>2</v>
      </c>
      <c r="D1111" s="372">
        <v>2</v>
      </c>
    </row>
    <row r="1112" spans="1:4">
      <c r="A1112" t="s">
        <v>4588</v>
      </c>
      <c r="B1112" t="s">
        <v>4589</v>
      </c>
      <c r="C1112" s="372">
        <v>2</v>
      </c>
      <c r="D1112" s="372">
        <v>2</v>
      </c>
    </row>
    <row r="1113" spans="1:4">
      <c r="A1113" t="s">
        <v>3962</v>
      </c>
      <c r="B1113" t="s">
        <v>3963</v>
      </c>
      <c r="C1113" s="372">
        <v>11</v>
      </c>
      <c r="D1113" s="372">
        <v>11</v>
      </c>
    </row>
    <row r="1114" spans="1:4">
      <c r="A1114" t="s">
        <v>3885</v>
      </c>
      <c r="B1114" t="s">
        <v>3886</v>
      </c>
      <c r="C1114" s="372">
        <v>15</v>
      </c>
      <c r="D1114" s="372">
        <v>15</v>
      </c>
    </row>
    <row r="1115" spans="1:4">
      <c r="A1115" t="s">
        <v>4590</v>
      </c>
      <c r="B1115" t="s">
        <v>4591</v>
      </c>
      <c r="C1115" s="372">
        <v>2</v>
      </c>
      <c r="D1115" s="372">
        <v>2</v>
      </c>
    </row>
    <row r="1116" spans="1:4">
      <c r="A1116" t="s">
        <v>2467</v>
      </c>
      <c r="B1116" t="s">
        <v>2468</v>
      </c>
      <c r="C1116" s="372">
        <v>2</v>
      </c>
      <c r="D1116" s="372">
        <v>2</v>
      </c>
    </row>
    <row r="1117" spans="1:4">
      <c r="A1117" t="s">
        <v>4592</v>
      </c>
      <c r="B1117" t="s">
        <v>4593</v>
      </c>
      <c r="C1117" s="372">
        <v>8</v>
      </c>
      <c r="D1117" s="372">
        <v>8</v>
      </c>
    </row>
    <row r="1118" spans="1:4">
      <c r="A1118" t="s">
        <v>3887</v>
      </c>
      <c r="B1118" t="s">
        <v>3888</v>
      </c>
      <c r="C1118" s="372">
        <v>54</v>
      </c>
      <c r="D1118" s="372">
        <v>54</v>
      </c>
    </row>
    <row r="1119" spans="1:4">
      <c r="A1119" t="s">
        <v>4594</v>
      </c>
      <c r="B1119" t="s">
        <v>4595</v>
      </c>
      <c r="C1119" s="372">
        <v>4</v>
      </c>
      <c r="D1119" s="372">
        <v>4</v>
      </c>
    </row>
    <row r="1120" spans="1:4">
      <c r="A1120" t="s">
        <v>2469</v>
      </c>
      <c r="B1120" t="s">
        <v>2470</v>
      </c>
      <c r="C1120" s="372">
        <v>2</v>
      </c>
      <c r="D1120" s="372">
        <v>2</v>
      </c>
    </row>
    <row r="1121" spans="1:4">
      <c r="A1121" t="s">
        <v>3889</v>
      </c>
      <c r="B1121" t="s">
        <v>3890</v>
      </c>
      <c r="C1121" s="372">
        <v>36</v>
      </c>
      <c r="D1121" s="372">
        <v>36</v>
      </c>
    </row>
    <row r="1122" spans="1:4">
      <c r="A1122" t="s">
        <v>4596</v>
      </c>
      <c r="B1122" t="s">
        <v>4597</v>
      </c>
      <c r="C1122" s="372">
        <v>4</v>
      </c>
      <c r="D1122" s="372">
        <v>4</v>
      </c>
    </row>
    <row r="1123" spans="1:4">
      <c r="A1123" t="s">
        <v>2471</v>
      </c>
      <c r="B1123" t="s">
        <v>2472</v>
      </c>
      <c r="C1123" s="372">
        <v>1</v>
      </c>
      <c r="D1123" s="372">
        <v>1</v>
      </c>
    </row>
    <row r="1124" spans="1:4">
      <c r="A1124" t="s">
        <v>3891</v>
      </c>
      <c r="B1124" t="s">
        <v>3892</v>
      </c>
      <c r="C1124" s="372">
        <v>15</v>
      </c>
      <c r="D1124" s="372">
        <v>15</v>
      </c>
    </row>
    <row r="1125" spans="1:4">
      <c r="A1125" t="s">
        <v>3893</v>
      </c>
      <c r="B1125" t="s">
        <v>3894</v>
      </c>
      <c r="C1125" s="372">
        <v>1</v>
      </c>
      <c r="D1125" s="372">
        <v>1</v>
      </c>
    </row>
    <row r="1126" spans="1:4">
      <c r="A1126" t="s">
        <v>4598</v>
      </c>
      <c r="B1126" t="s">
        <v>4599</v>
      </c>
      <c r="C1126" s="372">
        <v>3</v>
      </c>
      <c r="D1126" s="372">
        <v>3</v>
      </c>
    </row>
    <row r="1127" spans="1:4">
      <c r="A1127" t="s">
        <v>4600</v>
      </c>
      <c r="B1127" t="s">
        <v>4601</v>
      </c>
      <c r="C1127" s="372">
        <v>1</v>
      </c>
      <c r="D1127" s="372">
        <v>1</v>
      </c>
    </row>
    <row r="1128" spans="1:4">
      <c r="A1128" t="s">
        <v>3895</v>
      </c>
      <c r="B1128" t="s">
        <v>3896</v>
      </c>
      <c r="C1128" s="372">
        <v>1</v>
      </c>
      <c r="D1128" s="372">
        <v>1</v>
      </c>
    </row>
    <row r="1129" spans="1:4">
      <c r="A1129" t="s">
        <v>2473</v>
      </c>
      <c r="B1129" t="s">
        <v>2474</v>
      </c>
      <c r="C1129" s="372">
        <v>14</v>
      </c>
      <c r="D1129" s="372">
        <v>14</v>
      </c>
    </row>
    <row r="1130" spans="1:4">
      <c r="A1130" t="s">
        <v>3958</v>
      </c>
      <c r="B1130" t="s">
        <v>3959</v>
      </c>
      <c r="C1130" s="372">
        <v>15</v>
      </c>
      <c r="D1130" s="372">
        <v>15</v>
      </c>
    </row>
    <row r="1131" spans="1:4">
      <c r="A1131" t="s">
        <v>2475</v>
      </c>
      <c r="B1131" t="s">
        <v>2476</v>
      </c>
      <c r="C1131" s="372">
        <v>1</v>
      </c>
      <c r="D1131" s="372">
        <v>1</v>
      </c>
    </row>
    <row r="1132" spans="1:4">
      <c r="A1132" t="s">
        <v>2543</v>
      </c>
      <c r="B1132" t="s">
        <v>2544</v>
      </c>
      <c r="C1132" s="372">
        <v>1</v>
      </c>
      <c r="D1132" s="372">
        <v>1</v>
      </c>
    </row>
    <row r="1133" spans="1:4">
      <c r="A1133" t="s">
        <v>2477</v>
      </c>
      <c r="B1133" t="s">
        <v>2478</v>
      </c>
      <c r="C1133" s="372">
        <v>25</v>
      </c>
      <c r="D1133" s="372">
        <v>25</v>
      </c>
    </row>
    <row r="1134" spans="1:4">
      <c r="A1134" t="s">
        <v>2479</v>
      </c>
      <c r="B1134" t="s">
        <v>2480</v>
      </c>
      <c r="C1134" s="372">
        <v>49</v>
      </c>
      <c r="D1134" s="372">
        <v>49</v>
      </c>
    </row>
    <row r="1135" spans="1:4">
      <c r="A1135" t="s">
        <v>3897</v>
      </c>
      <c r="B1135" t="s">
        <v>3898</v>
      </c>
      <c r="C1135" s="372">
        <v>31</v>
      </c>
      <c r="D1135" s="372">
        <v>31</v>
      </c>
    </row>
    <row r="1136" spans="1:4">
      <c r="A1136" t="s">
        <v>4602</v>
      </c>
      <c r="B1136" t="s">
        <v>4603</v>
      </c>
      <c r="C1136" s="372">
        <v>5</v>
      </c>
      <c r="D1136" s="372">
        <v>5</v>
      </c>
    </row>
    <row r="1137" spans="1:4">
      <c r="A1137" t="s">
        <v>2481</v>
      </c>
      <c r="B1137" t="s">
        <v>2482</v>
      </c>
      <c r="C1137" s="372">
        <v>2</v>
      </c>
      <c r="D1137" s="372">
        <v>2</v>
      </c>
    </row>
    <row r="1138" spans="1:4">
      <c r="A1138" t="s">
        <v>3899</v>
      </c>
      <c r="B1138" t="s">
        <v>3900</v>
      </c>
      <c r="C1138" s="372">
        <v>13</v>
      </c>
      <c r="D1138" s="372">
        <v>13</v>
      </c>
    </row>
    <row r="1139" spans="1:4">
      <c r="A1139" t="s">
        <v>3901</v>
      </c>
      <c r="B1139" t="s">
        <v>3902</v>
      </c>
      <c r="C1139" s="372">
        <v>11</v>
      </c>
      <c r="D1139" s="372">
        <v>11</v>
      </c>
    </row>
    <row r="1140" spans="1:4">
      <c r="A1140" t="s">
        <v>3903</v>
      </c>
      <c r="B1140" t="s">
        <v>3904</v>
      </c>
      <c r="C1140" s="372">
        <v>9</v>
      </c>
      <c r="D1140" s="372">
        <v>9</v>
      </c>
    </row>
    <row r="1141" spans="1:4">
      <c r="A1141" t="s">
        <v>3905</v>
      </c>
      <c r="B1141" t="s">
        <v>3906</v>
      </c>
      <c r="C1141" s="372">
        <v>4</v>
      </c>
      <c r="D1141" s="372">
        <v>4</v>
      </c>
    </row>
    <row r="1142" spans="1:4">
      <c r="A1142" t="s">
        <v>3956</v>
      </c>
      <c r="B1142" t="s">
        <v>3957</v>
      </c>
      <c r="C1142" s="372">
        <v>3</v>
      </c>
      <c r="D1142" s="372">
        <v>3</v>
      </c>
    </row>
    <row r="1143" spans="1:4">
      <c r="A1143" t="s">
        <v>2483</v>
      </c>
      <c r="B1143" t="s">
        <v>2484</v>
      </c>
      <c r="C1143" s="372">
        <v>1</v>
      </c>
      <c r="D1143" s="372">
        <v>1</v>
      </c>
    </row>
    <row r="1144" spans="1:4">
      <c r="A1144" t="s">
        <v>4604</v>
      </c>
      <c r="B1144" t="s">
        <v>4605</v>
      </c>
      <c r="C1144" s="372">
        <v>1</v>
      </c>
      <c r="D1144" s="372">
        <v>1</v>
      </c>
    </row>
    <row r="1145" spans="1:4">
      <c r="A1145" t="s">
        <v>3907</v>
      </c>
      <c r="B1145" t="s">
        <v>3908</v>
      </c>
      <c r="C1145" s="372">
        <v>4</v>
      </c>
      <c r="D1145" s="372">
        <v>4</v>
      </c>
    </row>
    <row r="1146" spans="1:4">
      <c r="A1146" t="s">
        <v>3909</v>
      </c>
      <c r="B1146" t="s">
        <v>3910</v>
      </c>
      <c r="C1146" s="372">
        <v>15</v>
      </c>
      <c r="D1146" s="372">
        <v>15</v>
      </c>
    </row>
    <row r="1147" spans="1:4">
      <c r="A1147" t="s">
        <v>2485</v>
      </c>
      <c r="B1147" t="s">
        <v>2486</v>
      </c>
      <c r="C1147" s="372">
        <v>6</v>
      </c>
      <c r="D1147" s="372">
        <v>6</v>
      </c>
    </row>
    <row r="1148" spans="1:4">
      <c r="A1148" t="s">
        <v>3911</v>
      </c>
      <c r="B1148" t="s">
        <v>3912</v>
      </c>
      <c r="C1148" s="372">
        <v>36</v>
      </c>
      <c r="D1148" s="372">
        <v>36</v>
      </c>
    </row>
    <row r="1149" spans="1:4">
      <c r="A1149" t="s">
        <v>3913</v>
      </c>
      <c r="B1149" t="s">
        <v>3914</v>
      </c>
      <c r="C1149" s="372">
        <v>32</v>
      </c>
      <c r="D1149" s="372">
        <v>32</v>
      </c>
    </row>
    <row r="1150" spans="1:4">
      <c r="A1150" t="s">
        <v>3960</v>
      </c>
      <c r="B1150" t="s">
        <v>3961</v>
      </c>
      <c r="C1150" s="372">
        <v>1</v>
      </c>
      <c r="D1150" s="372">
        <v>1</v>
      </c>
    </row>
    <row r="1151" spans="1:4">
      <c r="A1151" t="s">
        <v>2487</v>
      </c>
      <c r="B1151" t="s">
        <v>2488</v>
      </c>
      <c r="C1151" s="372">
        <v>10</v>
      </c>
      <c r="D1151" s="372">
        <v>10</v>
      </c>
    </row>
    <row r="1152" spans="1:4">
      <c r="A1152" t="s">
        <v>2489</v>
      </c>
      <c r="B1152" t="s">
        <v>2490</v>
      </c>
      <c r="C1152" s="372">
        <v>3</v>
      </c>
      <c r="D1152" s="372">
        <v>3</v>
      </c>
    </row>
    <row r="1153" spans="1:4">
      <c r="A1153" t="s">
        <v>3915</v>
      </c>
      <c r="B1153" t="s">
        <v>3916</v>
      </c>
      <c r="C1153" s="372">
        <v>6</v>
      </c>
      <c r="D1153" s="372">
        <v>6</v>
      </c>
    </row>
    <row r="1154" spans="1:4">
      <c r="A1154" t="s">
        <v>3917</v>
      </c>
      <c r="B1154" t="s">
        <v>3918</v>
      </c>
      <c r="C1154" s="372">
        <v>3</v>
      </c>
      <c r="D1154" s="372">
        <v>3</v>
      </c>
    </row>
    <row r="1155" spans="1:4">
      <c r="A1155" t="s">
        <v>4606</v>
      </c>
      <c r="B1155" t="s">
        <v>4607</v>
      </c>
      <c r="C1155" s="372">
        <v>1</v>
      </c>
      <c r="D1155" s="372">
        <v>1</v>
      </c>
    </row>
    <row r="1156" spans="1:4">
      <c r="A1156" t="s">
        <v>4608</v>
      </c>
      <c r="B1156" t="s">
        <v>4609</v>
      </c>
      <c r="C1156" s="372">
        <v>1</v>
      </c>
      <c r="D1156" s="372">
        <v>1</v>
      </c>
    </row>
    <row r="1157" spans="1:4">
      <c r="A1157" t="s">
        <v>3919</v>
      </c>
      <c r="B1157" t="s">
        <v>3920</v>
      </c>
      <c r="C1157" s="372">
        <v>9</v>
      </c>
      <c r="D1157" s="372">
        <v>9</v>
      </c>
    </row>
    <row r="1158" spans="1:4">
      <c r="A1158" t="s">
        <v>3921</v>
      </c>
      <c r="B1158" t="s">
        <v>3922</v>
      </c>
      <c r="C1158" s="372">
        <v>75</v>
      </c>
      <c r="D1158" s="372">
        <v>75</v>
      </c>
    </row>
    <row r="1159" spans="1:4">
      <c r="A1159" t="s">
        <v>2491</v>
      </c>
      <c r="B1159" t="s">
        <v>2492</v>
      </c>
      <c r="C1159" s="372">
        <v>2</v>
      </c>
      <c r="D1159" s="372">
        <v>2</v>
      </c>
    </row>
    <row r="1160" spans="1:4">
      <c r="A1160" t="s">
        <v>4610</v>
      </c>
      <c r="B1160" t="s">
        <v>4611</v>
      </c>
      <c r="C1160" s="372">
        <v>1</v>
      </c>
      <c r="D1160" s="372">
        <v>1</v>
      </c>
    </row>
    <row r="1161" spans="1:4">
      <c r="A1161" t="s">
        <v>2919</v>
      </c>
      <c r="B1161" t="s">
        <v>2920</v>
      </c>
      <c r="C1161" s="372">
        <v>22</v>
      </c>
      <c r="D1161" s="372">
        <v>22</v>
      </c>
    </row>
    <row r="1162" spans="1:4">
      <c r="A1162" t="s">
        <v>3923</v>
      </c>
      <c r="B1162" t="s">
        <v>3924</v>
      </c>
      <c r="C1162" s="372">
        <v>10</v>
      </c>
      <c r="D1162" s="372">
        <v>10</v>
      </c>
    </row>
    <row r="1163" spans="1:4">
      <c r="A1163" t="s">
        <v>3809</v>
      </c>
      <c r="B1163" t="s">
        <v>3810</v>
      </c>
      <c r="C1163" s="372">
        <v>12</v>
      </c>
      <c r="D1163" s="372">
        <v>12</v>
      </c>
    </row>
    <row r="1164" spans="1:4">
      <c r="A1164" t="s">
        <v>3811</v>
      </c>
      <c r="B1164" t="s">
        <v>3812</v>
      </c>
      <c r="C1164" s="372">
        <v>128</v>
      </c>
      <c r="D1164" s="372">
        <v>128</v>
      </c>
    </row>
    <row r="1165" spans="1:4">
      <c r="A1165" t="s">
        <v>4612</v>
      </c>
      <c r="B1165" t="s">
        <v>4613</v>
      </c>
      <c r="C1165" s="372">
        <v>1</v>
      </c>
      <c r="D1165" s="372">
        <v>1</v>
      </c>
    </row>
    <row r="1166" spans="1:4">
      <c r="A1166" t="s">
        <v>3813</v>
      </c>
      <c r="B1166" t="s">
        <v>3814</v>
      </c>
      <c r="C1166" s="372">
        <v>9</v>
      </c>
      <c r="D1166" s="372">
        <v>9</v>
      </c>
    </row>
    <row r="1167" spans="1:4">
      <c r="A1167" t="s">
        <v>3815</v>
      </c>
      <c r="B1167" t="s">
        <v>3816</v>
      </c>
      <c r="C1167" s="372">
        <v>34</v>
      </c>
      <c r="D1167" s="372">
        <v>34</v>
      </c>
    </row>
    <row r="1168" spans="1:4">
      <c r="A1168" t="s">
        <v>2493</v>
      </c>
      <c r="B1168" t="s">
        <v>2494</v>
      </c>
      <c r="C1168" s="372">
        <v>2</v>
      </c>
      <c r="D1168" s="372">
        <v>2</v>
      </c>
    </row>
    <row r="1169" spans="1:4">
      <c r="A1169" t="s">
        <v>3925</v>
      </c>
      <c r="B1169" t="s">
        <v>3926</v>
      </c>
      <c r="C1169" s="372">
        <v>14</v>
      </c>
      <c r="D1169" s="372">
        <v>14</v>
      </c>
    </row>
    <row r="1170" spans="1:4">
      <c r="A1170" t="s">
        <v>2495</v>
      </c>
      <c r="B1170" t="s">
        <v>2496</v>
      </c>
      <c r="C1170" s="372">
        <v>3</v>
      </c>
      <c r="D1170" s="372">
        <v>3</v>
      </c>
    </row>
    <row r="1171" spans="1:4">
      <c r="A1171" t="s">
        <v>2339</v>
      </c>
      <c r="B1171" t="s">
        <v>2340</v>
      </c>
      <c r="C1171" s="372">
        <v>3</v>
      </c>
      <c r="D1171" s="372">
        <v>3</v>
      </c>
    </row>
    <row r="1172" spans="1:4">
      <c r="A1172" t="s">
        <v>2497</v>
      </c>
      <c r="B1172" t="s">
        <v>2498</v>
      </c>
      <c r="C1172" s="372">
        <v>2</v>
      </c>
      <c r="D1172" s="372">
        <v>2</v>
      </c>
    </row>
    <row r="1173" spans="1:4">
      <c r="A1173" t="s">
        <v>2499</v>
      </c>
      <c r="B1173" t="s">
        <v>2500</v>
      </c>
      <c r="C1173" s="372">
        <v>4</v>
      </c>
      <c r="D1173" s="372">
        <v>4</v>
      </c>
    </row>
    <row r="1174" spans="1:4">
      <c r="A1174" t="s">
        <v>3927</v>
      </c>
      <c r="B1174" t="s">
        <v>3928</v>
      </c>
      <c r="C1174" s="372">
        <v>1043</v>
      </c>
      <c r="D1174" s="372">
        <v>1043</v>
      </c>
    </row>
    <row r="1175" spans="1:4">
      <c r="A1175" t="s">
        <v>2533</v>
      </c>
      <c r="B1175" t="s">
        <v>2534</v>
      </c>
      <c r="C1175" s="372">
        <v>3</v>
      </c>
      <c r="D1175" s="372">
        <v>3</v>
      </c>
    </row>
    <row r="1176" spans="1:4">
      <c r="A1176" t="s">
        <v>2531</v>
      </c>
      <c r="B1176" t="s">
        <v>2532</v>
      </c>
      <c r="C1176" s="372">
        <v>1</v>
      </c>
      <c r="D1176" s="372">
        <v>1</v>
      </c>
    </row>
    <row r="1177" spans="1:4">
      <c r="A1177" t="s">
        <v>2501</v>
      </c>
      <c r="B1177" t="s">
        <v>2502</v>
      </c>
      <c r="C1177" s="372">
        <v>92</v>
      </c>
      <c r="D1177" s="372">
        <v>92</v>
      </c>
    </row>
    <row r="1178" spans="1:4">
      <c r="A1178" t="s">
        <v>2503</v>
      </c>
      <c r="B1178" t="s">
        <v>2504</v>
      </c>
      <c r="C1178" s="372">
        <v>166</v>
      </c>
      <c r="D1178" s="372">
        <v>170</v>
      </c>
    </row>
    <row r="1179" spans="1:4">
      <c r="A1179" t="s">
        <v>2505</v>
      </c>
      <c r="B1179" t="s">
        <v>2506</v>
      </c>
      <c r="C1179" s="372">
        <v>5</v>
      </c>
      <c r="D1179" s="372">
        <v>5</v>
      </c>
    </row>
    <row r="1180" spans="1:4">
      <c r="A1180" t="s">
        <v>2507</v>
      </c>
      <c r="B1180" t="s">
        <v>2508</v>
      </c>
      <c r="C1180" s="372">
        <v>1</v>
      </c>
      <c r="D1180" s="372">
        <v>1</v>
      </c>
    </row>
    <row r="1181" spans="1:4">
      <c r="A1181" t="s">
        <v>2509</v>
      </c>
      <c r="B1181" t="s">
        <v>2510</v>
      </c>
      <c r="C1181" s="372">
        <v>2</v>
      </c>
      <c r="D1181" s="372">
        <v>2</v>
      </c>
    </row>
    <row r="1182" spans="1:4">
      <c r="A1182" t="s">
        <v>2535</v>
      </c>
      <c r="B1182" t="s">
        <v>2536</v>
      </c>
      <c r="C1182" s="372">
        <v>1</v>
      </c>
      <c r="D1182" s="372">
        <v>1</v>
      </c>
    </row>
    <row r="1183" spans="1:4">
      <c r="A1183" t="s">
        <v>6586</v>
      </c>
      <c r="B1183" t="s">
        <v>6587</v>
      </c>
      <c r="C1183" s="372">
        <v>1</v>
      </c>
      <c r="D1183" s="372">
        <v>1</v>
      </c>
    </row>
    <row r="1184" spans="1:4">
      <c r="A1184" t="s">
        <v>2511</v>
      </c>
      <c r="B1184" t="s">
        <v>2512</v>
      </c>
      <c r="C1184" s="372">
        <v>156</v>
      </c>
      <c r="D1184" s="372">
        <v>160</v>
      </c>
    </row>
    <row r="1185" spans="1:4">
      <c r="A1185" t="s">
        <v>2513</v>
      </c>
      <c r="B1185" t="s">
        <v>2514</v>
      </c>
      <c r="C1185" s="372">
        <v>1</v>
      </c>
      <c r="D1185" s="372">
        <v>1</v>
      </c>
    </row>
    <row r="1186" spans="1:4">
      <c r="A1186" t="s">
        <v>2515</v>
      </c>
      <c r="B1186" t="s">
        <v>2516</v>
      </c>
      <c r="C1186" s="372">
        <v>1</v>
      </c>
      <c r="D1186" s="372">
        <v>1</v>
      </c>
    </row>
    <row r="1187" spans="1:4">
      <c r="A1187" t="s">
        <v>2517</v>
      </c>
      <c r="B1187" t="s">
        <v>2518</v>
      </c>
      <c r="C1187" s="372">
        <v>2</v>
      </c>
      <c r="D1187" s="372">
        <v>2</v>
      </c>
    </row>
    <row r="1188" spans="1:4">
      <c r="A1188" t="s">
        <v>4614</v>
      </c>
      <c r="B1188" t="s">
        <v>4615</v>
      </c>
      <c r="C1188" s="372">
        <v>1</v>
      </c>
      <c r="D1188" s="372">
        <v>1</v>
      </c>
    </row>
    <row r="1189" spans="1:4">
      <c r="A1189" t="s">
        <v>3929</v>
      </c>
      <c r="B1189" t="s">
        <v>3930</v>
      </c>
      <c r="C1189" s="372">
        <v>3</v>
      </c>
      <c r="D1189" s="372">
        <v>3</v>
      </c>
    </row>
    <row r="1190" spans="1:4">
      <c r="A1190" t="s">
        <v>2519</v>
      </c>
      <c r="B1190" t="s">
        <v>2520</v>
      </c>
      <c r="C1190" s="372">
        <v>6</v>
      </c>
      <c r="D1190" s="372">
        <v>6</v>
      </c>
    </row>
    <row r="1191" spans="1:4">
      <c r="A1191" t="s">
        <v>2529</v>
      </c>
      <c r="B1191" t="s">
        <v>2530</v>
      </c>
      <c r="C1191" s="372">
        <v>2</v>
      </c>
      <c r="D1191" s="372">
        <v>2</v>
      </c>
    </row>
    <row r="1192" spans="1:4">
      <c r="A1192" t="s">
        <v>3931</v>
      </c>
      <c r="B1192" t="s">
        <v>3932</v>
      </c>
      <c r="C1192" s="372">
        <v>2</v>
      </c>
      <c r="D1192" s="372">
        <v>2</v>
      </c>
    </row>
    <row r="1193" spans="1:4">
      <c r="A1193" t="s">
        <v>2521</v>
      </c>
      <c r="B1193" t="s">
        <v>2522</v>
      </c>
      <c r="C1193" s="372">
        <v>1</v>
      </c>
      <c r="D1193" s="372">
        <v>1</v>
      </c>
    </row>
    <row r="1194" spans="1:4">
      <c r="A1194" t="s">
        <v>2523</v>
      </c>
      <c r="B1194" t="s">
        <v>2524</v>
      </c>
      <c r="C1194" s="372">
        <v>2</v>
      </c>
      <c r="D1194" s="372">
        <v>2</v>
      </c>
    </row>
    <row r="1195" spans="1:4">
      <c r="A1195" t="s">
        <v>2525</v>
      </c>
      <c r="B1195" t="s">
        <v>2526</v>
      </c>
      <c r="C1195" s="372">
        <v>1</v>
      </c>
      <c r="D1195" s="372">
        <v>1</v>
      </c>
    </row>
    <row r="1196" spans="1:4">
      <c r="A1196" t="s">
        <v>3933</v>
      </c>
      <c r="B1196" t="s">
        <v>3934</v>
      </c>
      <c r="C1196" s="372">
        <v>1</v>
      </c>
      <c r="D1196" s="372">
        <v>1</v>
      </c>
    </row>
    <row r="1197" spans="1:4">
      <c r="A1197" t="s">
        <v>3935</v>
      </c>
      <c r="B1197" t="s">
        <v>3936</v>
      </c>
      <c r="C1197" s="372">
        <v>88</v>
      </c>
      <c r="D1197" s="372">
        <v>88</v>
      </c>
    </row>
    <row r="1198" spans="1:4">
      <c r="A1198" t="s">
        <v>3937</v>
      </c>
      <c r="B1198" t="s">
        <v>6728</v>
      </c>
      <c r="C1198" s="372">
        <v>306</v>
      </c>
      <c r="D1198" s="372">
        <v>306</v>
      </c>
    </row>
    <row r="1199" spans="1:4">
      <c r="A1199" t="s">
        <v>3938</v>
      </c>
      <c r="B1199" t="s">
        <v>3939</v>
      </c>
      <c r="C1199" s="372">
        <v>2</v>
      </c>
      <c r="D1199" s="372">
        <v>2</v>
      </c>
    </row>
    <row r="1200" spans="1:4">
      <c r="A1200" t="s">
        <v>4506</v>
      </c>
      <c r="B1200" t="s">
        <v>4507</v>
      </c>
      <c r="C1200" s="372">
        <v>622</v>
      </c>
      <c r="D1200" s="372">
        <v>622</v>
      </c>
    </row>
    <row r="1201" spans="1:4">
      <c r="A1201" t="s">
        <v>4015</v>
      </c>
      <c r="B1201" t="s">
        <v>4016</v>
      </c>
      <c r="C1201" s="372">
        <v>19</v>
      </c>
      <c r="D1201" s="372">
        <v>19</v>
      </c>
    </row>
    <row r="1202" spans="1:4">
      <c r="A1202" t="s">
        <v>3325</v>
      </c>
      <c r="B1202" t="s">
        <v>3326</v>
      </c>
      <c r="C1202" s="372">
        <v>789</v>
      </c>
      <c r="D1202" s="372">
        <v>805</v>
      </c>
    </row>
    <row r="1203" spans="1:4">
      <c r="A1203" t="s">
        <v>6318</v>
      </c>
      <c r="B1203" t="s">
        <v>6319</v>
      </c>
      <c r="C1203" s="372">
        <v>468</v>
      </c>
      <c r="D1203" s="372">
        <v>330</v>
      </c>
    </row>
    <row r="1204" spans="1:4">
      <c r="A1204" t="s">
        <v>3104</v>
      </c>
      <c r="B1204" t="s">
        <v>3105</v>
      </c>
      <c r="C1204" s="372">
        <v>12798</v>
      </c>
      <c r="D1204" s="372">
        <v>12880</v>
      </c>
    </row>
    <row r="1205" spans="1:4">
      <c r="A1205" t="s">
        <v>6320</v>
      </c>
      <c r="B1205" t="s">
        <v>6321</v>
      </c>
      <c r="C1205" s="372">
        <v>0</v>
      </c>
      <c r="D1205" s="372">
        <v>0</v>
      </c>
    </row>
    <row r="1206" spans="1:4">
      <c r="A1206" t="s">
        <v>3106</v>
      </c>
      <c r="B1206" t="s">
        <v>3107</v>
      </c>
      <c r="C1206" s="372">
        <v>734</v>
      </c>
      <c r="D1206" s="372">
        <v>787</v>
      </c>
    </row>
    <row r="1207" spans="1:4">
      <c r="A1207" t="s">
        <v>3979</v>
      </c>
      <c r="B1207" t="s">
        <v>3980</v>
      </c>
      <c r="C1207" s="372">
        <v>5</v>
      </c>
      <c r="D1207" s="372">
        <v>5</v>
      </c>
    </row>
    <row r="1208" spans="1:4">
      <c r="A1208" t="s">
        <v>4419</v>
      </c>
      <c r="B1208" t="s">
        <v>4420</v>
      </c>
      <c r="C1208" s="372">
        <v>28</v>
      </c>
      <c r="D1208" s="372">
        <v>27</v>
      </c>
    </row>
    <row r="1209" spans="1:4">
      <c r="A1209" t="s">
        <v>145</v>
      </c>
      <c r="B1209" t="s">
        <v>151</v>
      </c>
      <c r="C1209" s="372">
        <v>1196</v>
      </c>
      <c r="D1209" s="372">
        <v>1527</v>
      </c>
    </row>
    <row r="1210" spans="1:4">
      <c r="A1210" t="s">
        <v>3972</v>
      </c>
      <c r="B1210" t="s">
        <v>3973</v>
      </c>
      <c r="C1210" s="372">
        <v>14408</v>
      </c>
      <c r="D1210" s="372">
        <v>14592</v>
      </c>
    </row>
    <row r="1211" spans="1:4">
      <c r="A1211" t="s">
        <v>3432</v>
      </c>
      <c r="B1211" t="s">
        <v>3433</v>
      </c>
      <c r="C1211" s="372">
        <v>5542</v>
      </c>
      <c r="D1211" s="372">
        <v>5542</v>
      </c>
    </row>
    <row r="1212" spans="1:4">
      <c r="A1212" t="s">
        <v>3434</v>
      </c>
      <c r="B1212" t="s">
        <v>3435</v>
      </c>
      <c r="C1212" s="372">
        <v>14</v>
      </c>
      <c r="D1212" s="372">
        <v>14</v>
      </c>
    </row>
    <row r="1213" spans="1:4">
      <c r="A1213" t="s">
        <v>6328</v>
      </c>
      <c r="B1213" t="s">
        <v>6329</v>
      </c>
      <c r="C1213" s="372">
        <v>0</v>
      </c>
      <c r="D1213" s="372">
        <v>8</v>
      </c>
    </row>
    <row r="1214" spans="1:4">
      <c r="A1214" t="s">
        <v>3108</v>
      </c>
      <c r="B1214" t="s">
        <v>3109</v>
      </c>
      <c r="C1214" s="372">
        <v>813</v>
      </c>
      <c r="D1214" s="372">
        <v>935</v>
      </c>
    </row>
    <row r="1215" spans="1:4">
      <c r="A1215" t="s">
        <v>6330</v>
      </c>
      <c r="B1215" t="s">
        <v>6331</v>
      </c>
      <c r="C1215" s="372">
        <v>0</v>
      </c>
      <c r="D1215" s="372">
        <v>20</v>
      </c>
    </row>
    <row r="1216" spans="1:4">
      <c r="A1216" t="s">
        <v>3110</v>
      </c>
      <c r="B1216" t="s">
        <v>3111</v>
      </c>
      <c r="C1216" s="372">
        <v>1546</v>
      </c>
      <c r="D1216" s="372">
        <v>1649</v>
      </c>
    </row>
    <row r="1217" spans="1:4">
      <c r="A1217" t="s">
        <v>6332</v>
      </c>
      <c r="B1217" t="s">
        <v>6333</v>
      </c>
      <c r="C1217" s="372">
        <v>0</v>
      </c>
      <c r="D1217" s="372">
        <v>6</v>
      </c>
    </row>
    <row r="1218" spans="1:4">
      <c r="A1218" t="s">
        <v>3112</v>
      </c>
      <c r="B1218" t="s">
        <v>3624</v>
      </c>
      <c r="C1218" s="372">
        <v>120</v>
      </c>
      <c r="D1218" s="372">
        <v>120</v>
      </c>
    </row>
    <row r="1219" spans="1:4">
      <c r="A1219" t="s">
        <v>6334</v>
      </c>
      <c r="B1219" t="s">
        <v>6335</v>
      </c>
      <c r="C1219" s="372">
        <v>0</v>
      </c>
      <c r="D1219" s="372">
        <v>2</v>
      </c>
    </row>
    <row r="1220" spans="1:4">
      <c r="A1220" t="s">
        <v>3113</v>
      </c>
      <c r="B1220" t="s">
        <v>3114</v>
      </c>
      <c r="C1220" s="372">
        <v>182</v>
      </c>
      <c r="D1220" s="372">
        <v>173</v>
      </c>
    </row>
    <row r="1221" spans="1:4">
      <c r="A1221" t="s">
        <v>3115</v>
      </c>
      <c r="B1221" t="s">
        <v>3116</v>
      </c>
      <c r="C1221" s="372">
        <v>2178</v>
      </c>
      <c r="D1221" s="372">
        <v>2164</v>
      </c>
    </row>
    <row r="1222" spans="1:4">
      <c r="A1222" t="s">
        <v>3436</v>
      </c>
      <c r="B1222" t="s">
        <v>3437</v>
      </c>
      <c r="C1222" s="372">
        <v>12</v>
      </c>
      <c r="D1222" s="372">
        <v>14</v>
      </c>
    </row>
    <row r="1223" spans="1:4">
      <c r="A1223" t="s">
        <v>3438</v>
      </c>
      <c r="B1223" t="s">
        <v>3439</v>
      </c>
      <c r="C1223" s="372">
        <v>5</v>
      </c>
      <c r="D1223" s="372">
        <v>13</v>
      </c>
    </row>
    <row r="1224" spans="1:4">
      <c r="A1224" t="s">
        <v>3117</v>
      </c>
      <c r="B1224" t="s">
        <v>3118</v>
      </c>
      <c r="C1224" s="372">
        <v>95</v>
      </c>
      <c r="D1224" s="372">
        <v>95</v>
      </c>
    </row>
    <row r="1225" spans="1:4">
      <c r="A1225" t="s">
        <v>3119</v>
      </c>
      <c r="B1225" t="s">
        <v>3118</v>
      </c>
      <c r="C1225" s="372">
        <v>13</v>
      </c>
      <c r="D1225" s="372">
        <v>13</v>
      </c>
    </row>
    <row r="1226" spans="1:4">
      <c r="A1226" t="s">
        <v>4421</v>
      </c>
      <c r="B1226" t="s">
        <v>4422</v>
      </c>
      <c r="C1226" s="372">
        <v>962</v>
      </c>
      <c r="D1226" s="372">
        <v>962</v>
      </c>
    </row>
    <row r="1227" spans="1:4">
      <c r="A1227" t="s">
        <v>4423</v>
      </c>
      <c r="B1227" t="s">
        <v>4424</v>
      </c>
      <c r="C1227" s="372">
        <v>1625</v>
      </c>
      <c r="D1227" s="372">
        <v>1625</v>
      </c>
    </row>
    <row r="1228" spans="1:4">
      <c r="A1228" t="s">
        <v>4425</v>
      </c>
      <c r="B1228" t="s">
        <v>4426</v>
      </c>
      <c r="C1228" s="372">
        <v>6263</v>
      </c>
      <c r="D1228" s="372">
        <v>6263</v>
      </c>
    </row>
    <row r="1229" spans="1:4">
      <c r="A1229" t="s">
        <v>4427</v>
      </c>
      <c r="B1229" t="s">
        <v>4428</v>
      </c>
      <c r="C1229" s="372">
        <v>389</v>
      </c>
      <c r="D1229" s="372">
        <v>390</v>
      </c>
    </row>
    <row r="1230" spans="1:4">
      <c r="A1230" t="s">
        <v>4429</v>
      </c>
      <c r="B1230" t="s">
        <v>4430</v>
      </c>
      <c r="C1230" s="372">
        <v>5682</v>
      </c>
      <c r="D1230" s="372">
        <v>5682</v>
      </c>
    </row>
    <row r="1231" spans="1:4">
      <c r="A1231" t="s">
        <v>6326</v>
      </c>
      <c r="B1231" t="s">
        <v>6327</v>
      </c>
      <c r="C1231" s="372">
        <v>102</v>
      </c>
      <c r="D1231" s="372">
        <v>130</v>
      </c>
    </row>
    <row r="1232" spans="1:4">
      <c r="A1232" t="s">
        <v>4508</v>
      </c>
      <c r="B1232" t="s">
        <v>4509</v>
      </c>
      <c r="C1232" s="372">
        <v>245</v>
      </c>
      <c r="D1232" s="372">
        <v>245</v>
      </c>
    </row>
    <row r="1233" spans="1:4">
      <c r="A1233" t="s">
        <v>6322</v>
      </c>
      <c r="B1233" t="s">
        <v>6323</v>
      </c>
      <c r="C1233" s="372">
        <v>269</v>
      </c>
      <c r="D1233" s="372">
        <v>300</v>
      </c>
    </row>
    <row r="1234" spans="1:4">
      <c r="A1234" t="s">
        <v>6324</v>
      </c>
      <c r="B1234" t="s">
        <v>6325</v>
      </c>
      <c r="C1234" s="372">
        <v>1</v>
      </c>
      <c r="D1234" s="372">
        <v>8</v>
      </c>
    </row>
    <row r="1235" spans="1:4">
      <c r="A1235" t="s">
        <v>6337</v>
      </c>
      <c r="B1235" t="s">
        <v>6693</v>
      </c>
      <c r="C1235" s="372">
        <v>185</v>
      </c>
      <c r="D1235" s="372">
        <v>200</v>
      </c>
    </row>
    <row r="1236" spans="1:4">
      <c r="A1236" t="s">
        <v>6338</v>
      </c>
      <c r="B1236" t="s">
        <v>6339</v>
      </c>
      <c r="C1236" s="372">
        <v>713</v>
      </c>
      <c r="D1236" s="372">
        <v>490</v>
      </c>
    </row>
    <row r="1237" spans="1:4">
      <c r="A1237" t="s">
        <v>6340</v>
      </c>
      <c r="B1237" t="s">
        <v>6341</v>
      </c>
      <c r="C1237" s="372">
        <v>713</v>
      </c>
      <c r="D1237" s="372">
        <v>490</v>
      </c>
    </row>
    <row r="1238" spans="1:4">
      <c r="A1238" t="s">
        <v>6385</v>
      </c>
      <c r="B1238" t="s">
        <v>6707</v>
      </c>
      <c r="C1238" s="372">
        <v>682</v>
      </c>
      <c r="D1238" s="372">
        <v>690</v>
      </c>
    </row>
    <row r="1239" spans="1:4">
      <c r="A1239" t="s">
        <v>6342</v>
      </c>
      <c r="B1239" t="s">
        <v>6344</v>
      </c>
      <c r="C1239" s="372">
        <v>13</v>
      </c>
      <c r="D1239" s="372">
        <v>5</v>
      </c>
    </row>
    <row r="1240" spans="1:4">
      <c r="A1240" t="s">
        <v>6343</v>
      </c>
      <c r="B1240" t="s">
        <v>6344</v>
      </c>
      <c r="C1240" s="372">
        <v>1</v>
      </c>
      <c r="D1240" s="372">
        <v>5</v>
      </c>
    </row>
    <row r="1241" spans="1:4">
      <c r="A1241" t="s">
        <v>6388</v>
      </c>
      <c r="B1241" t="s">
        <v>6708</v>
      </c>
      <c r="C1241" s="372">
        <v>5</v>
      </c>
      <c r="D1241" s="372">
        <v>15</v>
      </c>
    </row>
    <row r="1242" spans="1:4">
      <c r="A1242" t="s">
        <v>6441</v>
      </c>
      <c r="B1242" t="s">
        <v>6723</v>
      </c>
      <c r="C1242" s="372">
        <v>3</v>
      </c>
      <c r="D1242" s="372">
        <v>3</v>
      </c>
    </row>
    <row r="1243" spans="1:4">
      <c r="A1243" t="s">
        <v>6345</v>
      </c>
      <c r="B1243" t="s">
        <v>6694</v>
      </c>
      <c r="C1243" s="372">
        <v>2</v>
      </c>
      <c r="D1243" s="372">
        <v>1</v>
      </c>
    </row>
    <row r="1244" spans="1:4">
      <c r="A1244" t="s">
        <v>6346</v>
      </c>
      <c r="B1244" t="s">
        <v>6347</v>
      </c>
      <c r="C1244" s="372">
        <v>11</v>
      </c>
      <c r="D1244" s="372">
        <v>10</v>
      </c>
    </row>
    <row r="1245" spans="1:4">
      <c r="A1245" t="s">
        <v>6391</v>
      </c>
      <c r="B1245" t="s">
        <v>6709</v>
      </c>
      <c r="C1245" s="372">
        <v>0</v>
      </c>
      <c r="D1245" s="372">
        <v>0</v>
      </c>
    </row>
    <row r="1246" spans="1:4">
      <c r="A1246" t="s">
        <v>6348</v>
      </c>
      <c r="B1246" t="s">
        <v>6349</v>
      </c>
      <c r="C1246" s="372">
        <v>11</v>
      </c>
      <c r="D1246" s="372">
        <v>10</v>
      </c>
    </row>
    <row r="1247" spans="1:4">
      <c r="A1247" t="s">
        <v>6350</v>
      </c>
      <c r="B1247" t="s">
        <v>6352</v>
      </c>
      <c r="C1247" s="372">
        <v>1</v>
      </c>
      <c r="D1247" s="372">
        <v>0</v>
      </c>
    </row>
    <row r="1248" spans="1:4">
      <c r="A1248" t="s">
        <v>6351</v>
      </c>
      <c r="B1248" t="s">
        <v>6352</v>
      </c>
      <c r="C1248" s="372">
        <v>2</v>
      </c>
      <c r="D1248" s="372">
        <v>0</v>
      </c>
    </row>
    <row r="1249" spans="1:4">
      <c r="A1249" t="s">
        <v>6353</v>
      </c>
      <c r="B1249" t="s">
        <v>6354</v>
      </c>
      <c r="C1249" s="372">
        <v>3</v>
      </c>
      <c r="D1249" s="372">
        <v>1</v>
      </c>
    </row>
    <row r="1250" spans="1:4">
      <c r="A1250" t="s">
        <v>6355</v>
      </c>
      <c r="B1250" t="s">
        <v>6695</v>
      </c>
      <c r="C1250" s="372">
        <v>8</v>
      </c>
      <c r="D1250" s="372">
        <v>10</v>
      </c>
    </row>
    <row r="1251" spans="1:4">
      <c r="A1251" t="s">
        <v>6356</v>
      </c>
      <c r="B1251" t="s">
        <v>6357</v>
      </c>
      <c r="C1251" s="372">
        <v>82</v>
      </c>
      <c r="D1251" s="372">
        <v>50</v>
      </c>
    </row>
    <row r="1252" spans="1:4">
      <c r="A1252" t="s">
        <v>6394</v>
      </c>
      <c r="B1252" t="s">
        <v>6710</v>
      </c>
      <c r="C1252" s="372">
        <v>0</v>
      </c>
      <c r="D1252" s="372">
        <v>1</v>
      </c>
    </row>
    <row r="1253" spans="1:4">
      <c r="A1253" t="s">
        <v>6396</v>
      </c>
      <c r="B1253" t="s">
        <v>6711</v>
      </c>
      <c r="C1253" s="372">
        <v>16</v>
      </c>
      <c r="D1253" s="372">
        <v>15</v>
      </c>
    </row>
    <row r="1254" spans="1:4">
      <c r="A1254" t="s">
        <v>6358</v>
      </c>
      <c r="B1254" t="s">
        <v>6359</v>
      </c>
      <c r="C1254" s="372">
        <v>82</v>
      </c>
      <c r="D1254" s="372">
        <v>50</v>
      </c>
    </row>
    <row r="1255" spans="1:4">
      <c r="A1255" t="s">
        <v>6380</v>
      </c>
      <c r="B1255" t="s">
        <v>6703</v>
      </c>
      <c r="C1255" s="372">
        <v>17</v>
      </c>
      <c r="D1255" s="372">
        <v>10</v>
      </c>
    </row>
    <row r="1256" spans="1:4">
      <c r="A1256" t="s">
        <v>6442</v>
      </c>
      <c r="B1256" t="s">
        <v>6724</v>
      </c>
      <c r="C1256" s="372">
        <v>83</v>
      </c>
      <c r="D1256" s="372">
        <v>65</v>
      </c>
    </row>
    <row r="1257" spans="1:4">
      <c r="A1257" t="s">
        <v>6381</v>
      </c>
      <c r="B1257" t="s">
        <v>6704</v>
      </c>
      <c r="C1257" s="372">
        <v>52</v>
      </c>
      <c r="D1257" s="372">
        <v>35</v>
      </c>
    </row>
    <row r="1258" spans="1:4">
      <c r="A1258" t="s">
        <v>6382</v>
      </c>
      <c r="B1258" t="s">
        <v>6705</v>
      </c>
      <c r="C1258" s="372">
        <v>12</v>
      </c>
      <c r="D1258" s="372">
        <v>5</v>
      </c>
    </row>
    <row r="1259" spans="1:4">
      <c r="A1259" t="s">
        <v>6377</v>
      </c>
      <c r="B1259" t="s">
        <v>6700</v>
      </c>
      <c r="C1259" s="372">
        <v>77</v>
      </c>
      <c r="D1259" s="372">
        <v>140</v>
      </c>
    </row>
    <row r="1260" spans="1:4">
      <c r="A1260" t="s">
        <v>6383</v>
      </c>
      <c r="B1260" t="s">
        <v>6706</v>
      </c>
      <c r="C1260" s="372">
        <v>26</v>
      </c>
      <c r="D1260" s="372">
        <v>1</v>
      </c>
    </row>
    <row r="1261" spans="1:4">
      <c r="A1261" t="s">
        <v>6360</v>
      </c>
      <c r="B1261" t="s">
        <v>6696</v>
      </c>
      <c r="C1261" s="372">
        <v>56</v>
      </c>
      <c r="D1261" s="372">
        <v>70</v>
      </c>
    </row>
    <row r="1262" spans="1:4">
      <c r="A1262" t="s">
        <v>6378</v>
      </c>
      <c r="B1262" t="s">
        <v>6701</v>
      </c>
      <c r="C1262" s="372">
        <v>5</v>
      </c>
      <c r="D1262" s="372">
        <v>5</v>
      </c>
    </row>
    <row r="1263" spans="1:4">
      <c r="A1263" t="s">
        <v>6399</v>
      </c>
      <c r="B1263" t="s">
        <v>6712</v>
      </c>
      <c r="C1263" s="372">
        <v>557</v>
      </c>
      <c r="D1263" s="372">
        <v>500</v>
      </c>
    </row>
    <row r="1264" spans="1:4">
      <c r="A1264" t="s">
        <v>6443</v>
      </c>
      <c r="B1264" t="s">
        <v>6725</v>
      </c>
      <c r="C1264" s="372">
        <v>56</v>
      </c>
      <c r="D1264" s="372">
        <v>50</v>
      </c>
    </row>
    <row r="1265" spans="1:4">
      <c r="A1265" t="s">
        <v>6363</v>
      </c>
      <c r="B1265" t="s">
        <v>6365</v>
      </c>
      <c r="C1265" s="372">
        <v>10</v>
      </c>
      <c r="D1265" s="372">
        <v>7</v>
      </c>
    </row>
    <row r="1266" spans="1:4">
      <c r="A1266" t="s">
        <v>6364</v>
      </c>
      <c r="B1266" t="s">
        <v>6365</v>
      </c>
      <c r="C1266" s="372">
        <v>10</v>
      </c>
      <c r="D1266" s="372">
        <v>6</v>
      </c>
    </row>
    <row r="1267" spans="1:4">
      <c r="A1267" t="s">
        <v>6401</v>
      </c>
      <c r="B1267" t="s">
        <v>6713</v>
      </c>
      <c r="C1267" s="372">
        <v>30</v>
      </c>
      <c r="D1267" s="372">
        <v>30</v>
      </c>
    </row>
    <row r="1268" spans="1:4">
      <c r="A1268" t="s">
        <v>6367</v>
      </c>
      <c r="B1268" t="s">
        <v>6697</v>
      </c>
      <c r="C1268" s="372">
        <v>30</v>
      </c>
      <c r="D1268" s="372">
        <v>1</v>
      </c>
    </row>
    <row r="1269" spans="1:4">
      <c r="A1269" t="s">
        <v>6405</v>
      </c>
      <c r="B1269" t="s">
        <v>6714</v>
      </c>
      <c r="C1269" s="372">
        <v>4</v>
      </c>
      <c r="D1269" s="372">
        <v>10</v>
      </c>
    </row>
    <row r="1270" spans="1:4">
      <c r="A1270" t="s">
        <v>6406</v>
      </c>
      <c r="B1270" t="s">
        <v>6407</v>
      </c>
      <c r="C1270" s="372">
        <v>0</v>
      </c>
      <c r="D1270" s="372">
        <v>5</v>
      </c>
    </row>
    <row r="1271" spans="1:4">
      <c r="A1271" t="s">
        <v>6408</v>
      </c>
      <c r="B1271" t="s">
        <v>6409</v>
      </c>
      <c r="C1271" s="372">
        <v>0</v>
      </c>
      <c r="D1271" s="372">
        <v>5</v>
      </c>
    </row>
    <row r="1272" spans="1:4">
      <c r="A1272" t="s">
        <v>6369</v>
      </c>
      <c r="B1272" t="s">
        <v>6698</v>
      </c>
      <c r="C1272" s="372">
        <v>56</v>
      </c>
      <c r="D1272" s="372">
        <v>50</v>
      </c>
    </row>
    <row r="1273" spans="1:4">
      <c r="A1273" t="s">
        <v>6410</v>
      </c>
      <c r="B1273" t="s">
        <v>6715</v>
      </c>
      <c r="C1273" s="372">
        <v>1021</v>
      </c>
      <c r="D1273" s="372">
        <v>1100</v>
      </c>
    </row>
    <row r="1274" spans="1:4">
      <c r="A1274" t="s">
        <v>6372</v>
      </c>
      <c r="B1274" t="s">
        <v>6699</v>
      </c>
      <c r="C1274" s="372">
        <v>169</v>
      </c>
      <c r="D1274" s="372">
        <v>60</v>
      </c>
    </row>
    <row r="1275" spans="1:4">
      <c r="A1275" t="s">
        <v>6373</v>
      </c>
      <c r="B1275" t="s">
        <v>6374</v>
      </c>
      <c r="C1275" s="372">
        <v>1</v>
      </c>
      <c r="D1275" s="372">
        <v>3</v>
      </c>
    </row>
    <row r="1276" spans="1:4">
      <c r="A1276" t="s">
        <v>6412</v>
      </c>
      <c r="B1276" t="s">
        <v>6716</v>
      </c>
      <c r="C1276" s="372">
        <v>0</v>
      </c>
      <c r="D1276" s="372">
        <v>0</v>
      </c>
    </row>
    <row r="1277" spans="1:4">
      <c r="A1277" t="s">
        <v>6379</v>
      </c>
      <c r="B1277" t="s">
        <v>6702</v>
      </c>
      <c r="C1277" s="372">
        <v>14</v>
      </c>
      <c r="D1277" s="372">
        <v>30</v>
      </c>
    </row>
    <row r="1278" spans="1:4">
      <c r="A1278" t="s">
        <v>6444</v>
      </c>
      <c r="B1278" t="s">
        <v>6726</v>
      </c>
      <c r="C1278" s="372">
        <v>492</v>
      </c>
      <c r="D1278" s="372">
        <v>380</v>
      </c>
    </row>
    <row r="1279" spans="1:4">
      <c r="A1279" t="s">
        <v>6264</v>
      </c>
      <c r="B1279" t="s">
        <v>6266</v>
      </c>
      <c r="C1279" s="372">
        <v>0</v>
      </c>
      <c r="D1279" s="372">
        <v>0</v>
      </c>
    </row>
    <row r="1280" spans="1:4">
      <c r="A1280" t="s">
        <v>6417</v>
      </c>
      <c r="B1280" t="s">
        <v>6717</v>
      </c>
      <c r="C1280" s="372">
        <v>73</v>
      </c>
      <c r="D1280" s="372">
        <v>60</v>
      </c>
    </row>
    <row r="1281" spans="1:4">
      <c r="A1281" t="s">
        <v>6418</v>
      </c>
      <c r="B1281" t="s">
        <v>6419</v>
      </c>
      <c r="C1281" s="372">
        <v>78</v>
      </c>
      <c r="D1281" s="372">
        <v>35</v>
      </c>
    </row>
    <row r="1282" spans="1:4">
      <c r="A1282" t="s">
        <v>6420</v>
      </c>
      <c r="B1282" t="s">
        <v>6421</v>
      </c>
      <c r="C1282" s="372">
        <v>78</v>
      </c>
      <c r="D1282" s="372">
        <v>35</v>
      </c>
    </row>
    <row r="1283" spans="1:4">
      <c r="A1283" t="s">
        <v>6422</v>
      </c>
      <c r="B1283" t="s">
        <v>6718</v>
      </c>
      <c r="C1283" s="372">
        <v>1</v>
      </c>
      <c r="D1283" s="372">
        <v>5</v>
      </c>
    </row>
    <row r="1284" spans="1:4">
      <c r="A1284" t="s">
        <v>6423</v>
      </c>
      <c r="B1284" t="s">
        <v>6424</v>
      </c>
      <c r="C1284" s="372">
        <v>1</v>
      </c>
      <c r="D1284" s="372">
        <v>2</v>
      </c>
    </row>
    <row r="1285" spans="1:4">
      <c r="A1285" t="s">
        <v>6425</v>
      </c>
      <c r="B1285" t="s">
        <v>6426</v>
      </c>
      <c r="C1285" s="372">
        <v>1</v>
      </c>
      <c r="D1285" s="372">
        <v>2</v>
      </c>
    </row>
    <row r="1286" spans="1:4">
      <c r="A1286" t="s">
        <v>6427</v>
      </c>
      <c r="B1286" t="s">
        <v>6719</v>
      </c>
      <c r="C1286" s="372">
        <v>174</v>
      </c>
      <c r="D1286" s="372">
        <v>400</v>
      </c>
    </row>
    <row r="1287" spans="1:4">
      <c r="A1287" t="s">
        <v>6430</v>
      </c>
      <c r="B1287" t="s">
        <v>6720</v>
      </c>
      <c r="C1287" s="372">
        <v>100</v>
      </c>
      <c r="D1287" s="372">
        <v>40</v>
      </c>
    </row>
    <row r="1288" spans="1:4">
      <c r="A1288" t="s">
        <v>6445</v>
      </c>
      <c r="B1288" t="s">
        <v>6727</v>
      </c>
      <c r="C1288" s="372">
        <v>10</v>
      </c>
      <c r="D1288" s="372">
        <v>5</v>
      </c>
    </row>
    <row r="1289" spans="1:4">
      <c r="A1289" t="s">
        <v>6435</v>
      </c>
      <c r="B1289" t="s">
        <v>6721</v>
      </c>
      <c r="C1289" s="372">
        <v>0</v>
      </c>
      <c r="D1289" s="372">
        <v>5</v>
      </c>
    </row>
    <row r="1290" spans="1:4">
      <c r="A1290" t="s">
        <v>6438</v>
      </c>
      <c r="B1290" t="s">
        <v>6722</v>
      </c>
      <c r="C1290" s="372">
        <v>61</v>
      </c>
      <c r="D1290" s="372">
        <v>65</v>
      </c>
    </row>
    <row r="1291" spans="1:4">
      <c r="A1291" t="s">
        <v>6247</v>
      </c>
      <c r="B1291" t="s">
        <v>6683</v>
      </c>
      <c r="C1291" s="372">
        <v>18</v>
      </c>
      <c r="D1291" s="372">
        <v>26</v>
      </c>
    </row>
    <row r="1292" spans="1:4">
      <c r="A1292" t="s">
        <v>6242</v>
      </c>
      <c r="B1292" t="s">
        <v>6684</v>
      </c>
      <c r="C1292" s="372">
        <v>23</v>
      </c>
      <c r="D1292" s="372">
        <v>20</v>
      </c>
    </row>
    <row r="1293" spans="1:4">
      <c r="A1293" t="s">
        <v>6245</v>
      </c>
      <c r="B1293" t="s">
        <v>6246</v>
      </c>
      <c r="C1293" s="372">
        <v>257</v>
      </c>
      <c r="D1293" s="372">
        <v>280</v>
      </c>
    </row>
    <row r="1294" spans="1:4">
      <c r="A1294" t="s">
        <v>6237</v>
      </c>
      <c r="B1294" t="s">
        <v>6682</v>
      </c>
      <c r="C1294" s="372">
        <v>22</v>
      </c>
      <c r="D1294" s="372">
        <v>20</v>
      </c>
    </row>
    <row r="1295" spans="1:4">
      <c r="A1295" t="s">
        <v>6240</v>
      </c>
      <c r="B1295" t="s">
        <v>6241</v>
      </c>
      <c r="C1295" s="372">
        <v>69</v>
      </c>
      <c r="D1295" s="372">
        <v>76</v>
      </c>
    </row>
    <row r="1296" spans="1:4">
      <c r="A1296" t="s">
        <v>6233</v>
      </c>
      <c r="B1296" t="s">
        <v>6235</v>
      </c>
      <c r="C1296" s="372">
        <v>21</v>
      </c>
      <c r="D1296" s="372">
        <v>20</v>
      </c>
    </row>
    <row r="1297" spans="1:4">
      <c r="A1297" t="s">
        <v>6229</v>
      </c>
      <c r="B1297" t="s">
        <v>6681</v>
      </c>
      <c r="C1297" s="372">
        <v>80</v>
      </c>
      <c r="D1297" s="372">
        <v>40</v>
      </c>
    </row>
    <row r="1298" spans="1:4">
      <c r="A1298" t="s">
        <v>6260</v>
      </c>
      <c r="B1298" t="s">
        <v>6262</v>
      </c>
      <c r="C1298" s="372">
        <v>0</v>
      </c>
      <c r="D1298" s="372">
        <v>0</v>
      </c>
    </row>
    <row r="1299" spans="1:4">
      <c r="A1299" t="s">
        <v>6225</v>
      </c>
      <c r="B1299" t="s">
        <v>6680</v>
      </c>
      <c r="C1299" s="372">
        <v>145</v>
      </c>
      <c r="D1299" s="372">
        <v>125</v>
      </c>
    </row>
    <row r="1300" spans="1:4">
      <c r="A1300" t="s">
        <v>6221</v>
      </c>
      <c r="B1300" t="s">
        <v>6679</v>
      </c>
      <c r="C1300" s="372">
        <v>192</v>
      </c>
      <c r="D1300" s="372">
        <v>120</v>
      </c>
    </row>
    <row r="1301" spans="1:4">
      <c r="A1301" t="s">
        <v>6217</v>
      </c>
      <c r="B1301" t="s">
        <v>6678</v>
      </c>
      <c r="C1301" s="372">
        <v>25</v>
      </c>
      <c r="D1301" s="372">
        <v>32</v>
      </c>
    </row>
    <row r="1302" spans="1:4">
      <c r="A1302" t="s">
        <v>6213</v>
      </c>
      <c r="B1302" t="s">
        <v>6677</v>
      </c>
      <c r="C1302" s="372">
        <v>48</v>
      </c>
      <c r="D1302" s="372">
        <v>30</v>
      </c>
    </row>
    <row r="1303" spans="1:4">
      <c r="A1303" t="s">
        <v>6209</v>
      </c>
      <c r="B1303" t="s">
        <v>6676</v>
      </c>
      <c r="C1303" s="372">
        <v>63</v>
      </c>
      <c r="D1303" s="372">
        <v>60</v>
      </c>
    </row>
    <row r="1304" spans="1:4">
      <c r="A1304" t="s">
        <v>6205</v>
      </c>
      <c r="B1304" t="s">
        <v>6675</v>
      </c>
      <c r="C1304" s="372">
        <v>68</v>
      </c>
      <c r="D1304" s="372">
        <v>90</v>
      </c>
    </row>
    <row r="1305" spans="1:4">
      <c r="A1305" t="s">
        <v>6200</v>
      </c>
      <c r="B1305" t="s">
        <v>6674</v>
      </c>
      <c r="C1305" s="372">
        <v>3</v>
      </c>
      <c r="D1305" s="372">
        <v>10</v>
      </c>
    </row>
    <row r="1306" spans="1:4">
      <c r="A1306" t="s">
        <v>6203</v>
      </c>
      <c r="B1306" t="s">
        <v>6204</v>
      </c>
      <c r="C1306" s="372">
        <v>33</v>
      </c>
      <c r="D1306" s="372">
        <v>40</v>
      </c>
    </row>
    <row r="1307" spans="1:4">
      <c r="A1307" t="s">
        <v>6195</v>
      </c>
      <c r="B1307" t="s">
        <v>6673</v>
      </c>
      <c r="C1307" s="372">
        <v>129</v>
      </c>
      <c r="D1307" s="372">
        <v>300</v>
      </c>
    </row>
    <row r="1308" spans="1:4">
      <c r="A1308" t="s">
        <v>6198</v>
      </c>
      <c r="B1308" t="s">
        <v>6199</v>
      </c>
      <c r="C1308" s="372">
        <v>382</v>
      </c>
      <c r="D1308" s="372">
        <v>400</v>
      </c>
    </row>
    <row r="1309" spans="1:4">
      <c r="A1309" t="s">
        <v>6191</v>
      </c>
      <c r="B1309" t="s">
        <v>6672</v>
      </c>
      <c r="C1309" s="372">
        <v>572</v>
      </c>
      <c r="D1309" s="372">
        <v>340</v>
      </c>
    </row>
    <row r="1310" spans="1:4">
      <c r="A1310" t="s">
        <v>6297</v>
      </c>
      <c r="B1310" t="s">
        <v>6299</v>
      </c>
      <c r="C1310" s="372">
        <v>0</v>
      </c>
      <c r="D1310" s="372">
        <v>2</v>
      </c>
    </row>
    <row r="1311" spans="1:4">
      <c r="A1311" t="s">
        <v>6113</v>
      </c>
      <c r="B1311" t="s">
        <v>6655</v>
      </c>
      <c r="C1311" s="372">
        <v>51</v>
      </c>
      <c r="D1311" s="372">
        <v>90</v>
      </c>
    </row>
    <row r="1312" spans="1:4">
      <c r="A1312" t="s">
        <v>6187</v>
      </c>
      <c r="B1312" t="s">
        <v>6671</v>
      </c>
      <c r="C1312" s="372">
        <v>17</v>
      </c>
      <c r="D1312" s="372">
        <v>6</v>
      </c>
    </row>
    <row r="1313" spans="1:4">
      <c r="A1313" t="s">
        <v>6183</v>
      </c>
      <c r="B1313" t="s">
        <v>6670</v>
      </c>
      <c r="C1313" s="372">
        <v>0</v>
      </c>
      <c r="D1313" s="372">
        <v>0</v>
      </c>
    </row>
    <row r="1314" spans="1:4">
      <c r="A1314" t="s">
        <v>6179</v>
      </c>
      <c r="B1314" t="s">
        <v>6669</v>
      </c>
      <c r="C1314" s="372">
        <v>4</v>
      </c>
      <c r="D1314" s="372">
        <v>5</v>
      </c>
    </row>
    <row r="1315" spans="1:4">
      <c r="A1315" t="s">
        <v>6175</v>
      </c>
      <c r="B1315" t="s">
        <v>6668</v>
      </c>
      <c r="C1315" s="372">
        <v>1</v>
      </c>
      <c r="D1315" s="372">
        <v>0</v>
      </c>
    </row>
    <row r="1316" spans="1:4">
      <c r="A1316" t="s">
        <v>6171</v>
      </c>
      <c r="B1316" t="s">
        <v>6667</v>
      </c>
      <c r="C1316" s="372">
        <v>0</v>
      </c>
      <c r="D1316" s="372">
        <v>0</v>
      </c>
    </row>
    <row r="1317" spans="1:4">
      <c r="A1317" t="s">
        <v>6167</v>
      </c>
      <c r="B1317" t="s">
        <v>6666</v>
      </c>
      <c r="C1317" s="372">
        <v>4</v>
      </c>
      <c r="D1317" s="372">
        <v>10</v>
      </c>
    </row>
    <row r="1318" spans="1:4">
      <c r="A1318" t="s">
        <v>6293</v>
      </c>
      <c r="B1318" t="s">
        <v>6688</v>
      </c>
      <c r="C1318" s="372">
        <v>7</v>
      </c>
      <c r="D1318" s="372">
        <v>10</v>
      </c>
    </row>
    <row r="1319" spans="1:4">
      <c r="A1319" t="s">
        <v>6163</v>
      </c>
      <c r="B1319" t="s">
        <v>6665</v>
      </c>
      <c r="C1319" s="372">
        <v>2</v>
      </c>
      <c r="D1319" s="372">
        <v>0</v>
      </c>
    </row>
    <row r="1320" spans="1:4">
      <c r="A1320" t="s">
        <v>6159</v>
      </c>
      <c r="B1320" t="s">
        <v>6664</v>
      </c>
      <c r="C1320" s="372">
        <v>186</v>
      </c>
      <c r="D1320" s="372">
        <v>200</v>
      </c>
    </row>
    <row r="1321" spans="1:4">
      <c r="A1321" t="s">
        <v>6155</v>
      </c>
      <c r="B1321" t="s">
        <v>6663</v>
      </c>
      <c r="C1321" s="372">
        <v>38</v>
      </c>
      <c r="D1321" s="372">
        <v>70</v>
      </c>
    </row>
    <row r="1322" spans="1:4">
      <c r="A1322" t="s">
        <v>6151</v>
      </c>
      <c r="B1322" t="s">
        <v>6662</v>
      </c>
      <c r="C1322" s="372">
        <v>236</v>
      </c>
      <c r="D1322" s="372">
        <v>300</v>
      </c>
    </row>
    <row r="1323" spans="1:4">
      <c r="A1323" t="s">
        <v>6313</v>
      </c>
      <c r="B1323" t="s">
        <v>6691</v>
      </c>
      <c r="C1323" s="372">
        <v>0</v>
      </c>
      <c r="D1323" s="372">
        <v>0</v>
      </c>
    </row>
    <row r="1324" spans="1:4">
      <c r="A1324" t="s">
        <v>6146</v>
      </c>
      <c r="B1324" t="s">
        <v>6661</v>
      </c>
      <c r="C1324" s="372">
        <v>1</v>
      </c>
      <c r="D1324" s="372">
        <v>0</v>
      </c>
    </row>
    <row r="1325" spans="1:4">
      <c r="A1325" t="s">
        <v>6149</v>
      </c>
      <c r="B1325" t="s">
        <v>6150</v>
      </c>
      <c r="C1325" s="372">
        <v>35</v>
      </c>
      <c r="D1325" s="372">
        <v>22</v>
      </c>
    </row>
    <row r="1326" spans="1:4">
      <c r="A1326" t="s">
        <v>6314</v>
      </c>
      <c r="B1326" t="s">
        <v>6692</v>
      </c>
      <c r="C1326" s="372">
        <v>0</v>
      </c>
      <c r="D1326" s="372">
        <v>0</v>
      </c>
    </row>
    <row r="1327" spans="1:4">
      <c r="A1327" t="s">
        <v>6142</v>
      </c>
      <c r="B1327" t="s">
        <v>6660</v>
      </c>
      <c r="C1327" s="372">
        <v>7970</v>
      </c>
      <c r="D1327" s="372">
        <v>7900</v>
      </c>
    </row>
    <row r="1328" spans="1:4">
      <c r="A1328" t="s">
        <v>6285</v>
      </c>
      <c r="B1328" t="s">
        <v>6687</v>
      </c>
      <c r="C1328" s="372">
        <v>0</v>
      </c>
      <c r="D1328" s="372">
        <v>0</v>
      </c>
    </row>
    <row r="1329" spans="1:4">
      <c r="A1329" t="s">
        <v>6137</v>
      </c>
      <c r="B1329" t="s">
        <v>6659</v>
      </c>
      <c r="C1329" s="372">
        <v>0</v>
      </c>
      <c r="D1329" s="372">
        <v>4</v>
      </c>
    </row>
    <row r="1330" spans="1:4">
      <c r="A1330" t="s">
        <v>6140</v>
      </c>
      <c r="B1330" t="s">
        <v>6141</v>
      </c>
      <c r="C1330" s="372">
        <v>17</v>
      </c>
      <c r="D1330" s="372">
        <v>10</v>
      </c>
    </row>
    <row r="1331" spans="1:4">
      <c r="A1331" t="s">
        <v>6132</v>
      </c>
      <c r="B1331" t="s">
        <v>6134</v>
      </c>
      <c r="C1331" s="372">
        <v>7</v>
      </c>
      <c r="D1331" s="372">
        <v>30</v>
      </c>
    </row>
    <row r="1332" spans="1:4">
      <c r="A1332" t="s">
        <v>6135</v>
      </c>
      <c r="B1332" t="s">
        <v>6136</v>
      </c>
      <c r="C1332" s="372">
        <v>184</v>
      </c>
      <c r="D1332" s="372">
        <v>210</v>
      </c>
    </row>
    <row r="1333" spans="1:4">
      <c r="A1333" t="s">
        <v>6268</v>
      </c>
      <c r="B1333" t="s">
        <v>6685</v>
      </c>
      <c r="C1333" s="372">
        <v>3</v>
      </c>
      <c r="D1333" s="372">
        <v>0</v>
      </c>
    </row>
    <row r="1334" spans="1:4">
      <c r="A1334" t="s">
        <v>6303</v>
      </c>
      <c r="B1334" t="s">
        <v>6690</v>
      </c>
      <c r="C1334" s="372">
        <v>0</v>
      </c>
      <c r="D1334" s="372">
        <v>0</v>
      </c>
    </row>
    <row r="1335" spans="1:4">
      <c r="A1335" t="s">
        <v>6128</v>
      </c>
      <c r="B1335" t="s">
        <v>6658</v>
      </c>
      <c r="C1335" s="372">
        <v>217</v>
      </c>
      <c r="D1335" s="372">
        <v>230</v>
      </c>
    </row>
    <row r="1336" spans="1:4">
      <c r="A1336" t="s">
        <v>6283</v>
      </c>
      <c r="B1336" t="s">
        <v>6284</v>
      </c>
      <c r="C1336" s="372">
        <v>0</v>
      </c>
      <c r="D1336" s="372">
        <v>2</v>
      </c>
    </row>
    <row r="1337" spans="1:4">
      <c r="A1337" t="s">
        <v>3974</v>
      </c>
      <c r="B1337" t="s">
        <v>3975</v>
      </c>
      <c r="C1337" s="372">
        <v>2</v>
      </c>
      <c r="D1337" s="372">
        <v>2</v>
      </c>
    </row>
    <row r="1338" spans="1:4">
      <c r="A1338" t="s">
        <v>6272</v>
      </c>
      <c r="B1338" t="s">
        <v>6274</v>
      </c>
      <c r="C1338" s="372">
        <v>5</v>
      </c>
      <c r="D1338" s="372">
        <v>0</v>
      </c>
    </row>
    <row r="1339" spans="1:4">
      <c r="A1339" t="s">
        <v>2673</v>
      </c>
      <c r="B1339" t="s">
        <v>2674</v>
      </c>
      <c r="C1339" s="372">
        <v>10</v>
      </c>
      <c r="D1339" s="372">
        <v>10</v>
      </c>
    </row>
    <row r="1340" spans="1:4">
      <c r="A1340" t="s">
        <v>6124</v>
      </c>
      <c r="B1340" t="s">
        <v>6657</v>
      </c>
      <c r="C1340" s="372">
        <v>469</v>
      </c>
      <c r="D1340" s="372">
        <v>520</v>
      </c>
    </row>
    <row r="1341" spans="1:4">
      <c r="A1341" t="s">
        <v>6289</v>
      </c>
      <c r="B1341" t="s">
        <v>6689</v>
      </c>
      <c r="C1341" s="372">
        <v>15</v>
      </c>
      <c r="D1341" s="372">
        <v>15</v>
      </c>
    </row>
    <row r="1342" spans="1:4">
      <c r="A1342" t="s">
        <v>6301</v>
      </c>
      <c r="B1342" t="s">
        <v>6302</v>
      </c>
      <c r="C1342" s="372">
        <v>19</v>
      </c>
      <c r="D1342" s="372">
        <v>15</v>
      </c>
    </row>
    <row r="1343" spans="1:4">
      <c r="A1343" t="s">
        <v>4799</v>
      </c>
      <c r="B1343" t="s">
        <v>4800</v>
      </c>
      <c r="C1343" s="372">
        <v>5</v>
      </c>
      <c r="D1343" s="372">
        <v>0</v>
      </c>
    </row>
    <row r="1344" spans="1:4">
      <c r="A1344" t="s">
        <v>144</v>
      </c>
      <c r="B1344" t="s">
        <v>153</v>
      </c>
      <c r="C1344" s="372">
        <v>3</v>
      </c>
      <c r="D1344" s="372">
        <v>30</v>
      </c>
    </row>
    <row r="1345" spans="1:4">
      <c r="A1345" t="s">
        <v>6251</v>
      </c>
      <c r="B1345" t="s">
        <v>6253</v>
      </c>
      <c r="C1345" s="372">
        <v>12</v>
      </c>
      <c r="D1345" s="372">
        <v>50</v>
      </c>
    </row>
    <row r="1346" spans="1:4">
      <c r="A1346" t="s">
        <v>6117</v>
      </c>
      <c r="B1346" t="s">
        <v>6656</v>
      </c>
      <c r="C1346" s="372">
        <v>0</v>
      </c>
      <c r="D1346" s="372">
        <v>0</v>
      </c>
    </row>
    <row r="1347" spans="1:4">
      <c r="A1347" t="s">
        <v>6255</v>
      </c>
      <c r="B1347" t="s">
        <v>6256</v>
      </c>
      <c r="C1347" s="372">
        <v>0</v>
      </c>
      <c r="D1347" s="372">
        <v>0</v>
      </c>
    </row>
    <row r="1348" spans="1:4">
      <c r="A1348" t="s">
        <v>4431</v>
      </c>
      <c r="B1348" t="s">
        <v>4432</v>
      </c>
      <c r="C1348" s="372">
        <v>50</v>
      </c>
      <c r="D1348" s="372">
        <v>47</v>
      </c>
    </row>
    <row r="1349" spans="1:4">
      <c r="A1349" t="s">
        <v>3440</v>
      </c>
      <c r="B1349" t="s">
        <v>3441</v>
      </c>
      <c r="C1349" s="372">
        <v>6</v>
      </c>
      <c r="D1349" s="372">
        <v>5</v>
      </c>
    </row>
    <row r="1350" spans="1:4">
      <c r="A1350" t="s">
        <v>6279</v>
      </c>
      <c r="B1350" t="s">
        <v>6686</v>
      </c>
      <c r="C1350" s="372">
        <v>2</v>
      </c>
      <c r="D1350" s="372">
        <v>5</v>
      </c>
    </row>
    <row r="1351" spans="1:4">
      <c r="A1351" t="s">
        <v>3442</v>
      </c>
      <c r="B1351" t="s">
        <v>3443</v>
      </c>
      <c r="C1351" s="372">
        <v>5</v>
      </c>
      <c r="D1351" s="372">
        <v>3</v>
      </c>
    </row>
    <row r="1352" spans="1:4">
      <c r="A1352" t="s">
        <v>6375</v>
      </c>
      <c r="B1352" t="s">
        <v>6376</v>
      </c>
      <c r="C1352" s="372">
        <v>1</v>
      </c>
      <c r="D1352" s="372">
        <v>3</v>
      </c>
    </row>
    <row r="1353" spans="1:4">
      <c r="A1353" t="s">
        <v>3817</v>
      </c>
      <c r="B1353" t="s">
        <v>3818</v>
      </c>
      <c r="C1353" s="372">
        <v>225</v>
      </c>
      <c r="D1353" s="372">
        <v>225</v>
      </c>
    </row>
    <row r="1354" spans="1:4">
      <c r="A1354" t="s">
        <v>3819</v>
      </c>
      <c r="B1354" t="s">
        <v>3820</v>
      </c>
      <c r="C1354" s="372">
        <v>5</v>
      </c>
      <c r="D1354" s="372">
        <v>1</v>
      </c>
    </row>
    <row r="1355" spans="1:4">
      <c r="A1355" t="s">
        <v>4801</v>
      </c>
      <c r="B1355" t="s">
        <v>4802</v>
      </c>
      <c r="C1355" s="372">
        <v>25</v>
      </c>
      <c r="D1355" s="372">
        <v>10</v>
      </c>
    </row>
    <row r="1356" spans="1:4">
      <c r="A1356" t="s">
        <v>6109</v>
      </c>
      <c r="B1356" t="s">
        <v>6110</v>
      </c>
      <c r="C1356" s="372">
        <v>1631</v>
      </c>
      <c r="D1356" s="372">
        <v>1631</v>
      </c>
    </row>
    <row r="1357" spans="1:4">
      <c r="A1357" t="s">
        <v>6111</v>
      </c>
      <c r="B1357" t="s">
        <v>6112</v>
      </c>
      <c r="C1357" s="372">
        <v>1033</v>
      </c>
      <c r="D1357" s="372">
        <v>1033</v>
      </c>
    </row>
    <row r="1358" spans="1:4">
      <c r="A1358" t="s">
        <v>4722</v>
      </c>
      <c r="B1358" t="s">
        <v>4723</v>
      </c>
      <c r="C1358" s="372">
        <v>263</v>
      </c>
      <c r="D1358" s="372">
        <v>263</v>
      </c>
    </row>
    <row r="1359" spans="1:4">
      <c r="A1359" t="s">
        <v>4724</v>
      </c>
      <c r="B1359" t="s">
        <v>4725</v>
      </c>
      <c r="C1359" s="372">
        <v>7419</v>
      </c>
      <c r="D1359" s="372">
        <v>7419</v>
      </c>
    </row>
    <row r="1360" spans="1:4">
      <c r="A1360" t="s">
        <v>4726</v>
      </c>
      <c r="B1360" t="s">
        <v>4727</v>
      </c>
      <c r="C1360" s="372">
        <v>1392</v>
      </c>
      <c r="D1360" s="372">
        <v>1392</v>
      </c>
    </row>
    <row r="1361" spans="1:4">
      <c r="A1361" t="s">
        <v>4728</v>
      </c>
      <c r="B1361" t="s">
        <v>4729</v>
      </c>
      <c r="C1361" s="372">
        <v>4368</v>
      </c>
      <c r="D1361" s="372">
        <v>4368</v>
      </c>
    </row>
    <row r="1362" spans="1:4">
      <c r="A1362" t="s">
        <v>4730</v>
      </c>
      <c r="B1362" t="s">
        <v>4731</v>
      </c>
      <c r="C1362" s="372">
        <v>3492</v>
      </c>
      <c r="D1362" s="372">
        <v>3492</v>
      </c>
    </row>
    <row r="1363" spans="1:4">
      <c r="A1363" t="s">
        <v>4732</v>
      </c>
      <c r="B1363" t="s">
        <v>4733</v>
      </c>
      <c r="C1363" s="372">
        <v>6938</v>
      </c>
      <c r="D1363" s="372">
        <v>6938</v>
      </c>
    </row>
    <row r="1364" spans="1:4">
      <c r="A1364" t="s">
        <v>4734</v>
      </c>
      <c r="B1364" t="s">
        <v>4735</v>
      </c>
      <c r="C1364" s="372">
        <v>31</v>
      </c>
      <c r="D1364" s="372">
        <v>31</v>
      </c>
    </row>
    <row r="1365" spans="1:4">
      <c r="A1365" t="s">
        <v>4736</v>
      </c>
      <c r="B1365" t="s">
        <v>4737</v>
      </c>
      <c r="C1365" s="372">
        <v>1184</v>
      </c>
      <c r="D1365" s="372">
        <v>1184</v>
      </c>
    </row>
    <row r="1366" spans="1:4">
      <c r="A1366" t="s">
        <v>4738</v>
      </c>
      <c r="B1366" t="s">
        <v>4739</v>
      </c>
      <c r="C1366" s="372">
        <v>1427</v>
      </c>
      <c r="D1366" s="372">
        <v>1427</v>
      </c>
    </row>
    <row r="1367" spans="1:4">
      <c r="A1367" t="s">
        <v>4740</v>
      </c>
      <c r="B1367" t="s">
        <v>4741</v>
      </c>
      <c r="C1367" s="372">
        <v>399</v>
      </c>
      <c r="D1367" s="372">
        <v>399</v>
      </c>
    </row>
    <row r="1368" spans="1:4">
      <c r="A1368" t="s">
        <v>4742</v>
      </c>
      <c r="B1368" t="s">
        <v>4743</v>
      </c>
      <c r="C1368" s="372">
        <v>4121</v>
      </c>
      <c r="D1368" s="372">
        <v>4121</v>
      </c>
    </row>
    <row r="1369" spans="1:4">
      <c r="A1369" t="s">
        <v>4744</v>
      </c>
      <c r="B1369" t="s">
        <v>4745</v>
      </c>
      <c r="C1369" s="372">
        <v>33</v>
      </c>
      <c r="D1369" s="372">
        <v>33</v>
      </c>
    </row>
    <row r="1370" spans="1:4">
      <c r="A1370" t="s">
        <v>4746</v>
      </c>
      <c r="B1370" t="s">
        <v>4747</v>
      </c>
      <c r="C1370" s="372">
        <v>5866</v>
      </c>
      <c r="D1370" s="372">
        <v>5866</v>
      </c>
    </row>
    <row r="1371" spans="1:4">
      <c r="A1371" t="s">
        <v>4748</v>
      </c>
      <c r="B1371" t="s">
        <v>4749</v>
      </c>
      <c r="C1371" s="372">
        <v>3881</v>
      </c>
      <c r="D1371" s="372">
        <v>3881</v>
      </c>
    </row>
    <row r="1372" spans="1:4">
      <c r="A1372" t="s">
        <v>6626</v>
      </c>
      <c r="B1372" t="s">
        <v>3081</v>
      </c>
      <c r="C1372" s="372">
        <v>45796</v>
      </c>
      <c r="D1372" s="372">
        <v>45796</v>
      </c>
    </row>
    <row r="1373" spans="1:4">
      <c r="A1373" t="s">
        <v>4803</v>
      </c>
      <c r="B1373" t="s">
        <v>4804</v>
      </c>
      <c r="C1373" s="372">
        <v>4</v>
      </c>
      <c r="D1373" s="372">
        <v>0</v>
      </c>
    </row>
    <row r="1374" spans="1:4">
      <c r="A1374" t="s">
        <v>4805</v>
      </c>
      <c r="B1374" t="s">
        <v>4806</v>
      </c>
      <c r="C1374" s="372">
        <v>4</v>
      </c>
      <c r="D1374" s="372">
        <v>0</v>
      </c>
    </row>
    <row r="1375" spans="1:4">
      <c r="A1375" t="s">
        <v>4807</v>
      </c>
      <c r="B1375" t="s">
        <v>4808</v>
      </c>
      <c r="C1375" s="372">
        <v>20</v>
      </c>
      <c r="D1375" s="372">
        <v>25</v>
      </c>
    </row>
    <row r="1376" spans="1:4">
      <c r="A1376" t="s">
        <v>4750</v>
      </c>
      <c r="B1376" t="s">
        <v>4751</v>
      </c>
      <c r="C1376" s="372">
        <v>1534</v>
      </c>
      <c r="D1376" s="372">
        <v>1534</v>
      </c>
    </row>
    <row r="1377" spans="1:4">
      <c r="A1377" t="s">
        <v>6307</v>
      </c>
      <c r="B1377" t="s">
        <v>6309</v>
      </c>
      <c r="C1377" s="372">
        <v>8</v>
      </c>
      <c r="D1377" s="372">
        <v>0</v>
      </c>
    </row>
    <row r="1378" spans="1:4">
      <c r="A1378" t="s">
        <v>4786</v>
      </c>
      <c r="B1378" t="s">
        <v>4787</v>
      </c>
      <c r="C1378" s="372">
        <v>5</v>
      </c>
      <c r="D1378" s="372">
        <v>5</v>
      </c>
    </row>
    <row r="1379" spans="1:4">
      <c r="A1379" t="s">
        <v>3940</v>
      </c>
      <c r="B1379" t="s">
        <v>3941</v>
      </c>
      <c r="C1379" s="372">
        <v>18</v>
      </c>
      <c r="D1379" s="372">
        <v>18</v>
      </c>
    </row>
    <row r="1380" spans="1:4">
      <c r="A1380" t="s">
        <v>3549</v>
      </c>
      <c r="B1380" t="s">
        <v>3550</v>
      </c>
      <c r="C1380" s="372">
        <v>51</v>
      </c>
      <c r="D1380" s="372">
        <v>51</v>
      </c>
    </row>
    <row r="1381" spans="1:4">
      <c r="A1381" t="s">
        <v>2782</v>
      </c>
      <c r="B1381" t="s">
        <v>2783</v>
      </c>
      <c r="C1381" s="372">
        <v>2</v>
      </c>
      <c r="D1381" s="372">
        <v>2</v>
      </c>
    </row>
    <row r="1382" spans="1:4">
      <c r="A1382" t="s">
        <v>2784</v>
      </c>
      <c r="B1382" t="s">
        <v>2785</v>
      </c>
      <c r="C1382" s="372">
        <v>1</v>
      </c>
      <c r="D1382" s="372">
        <v>1</v>
      </c>
    </row>
    <row r="1383" spans="1:4">
      <c r="A1383" t="s">
        <v>2786</v>
      </c>
      <c r="B1383" t="s">
        <v>2787</v>
      </c>
      <c r="C1383" s="372">
        <v>9</v>
      </c>
      <c r="D1383" s="372">
        <v>9</v>
      </c>
    </row>
    <row r="1384" spans="1:4">
      <c r="A1384" t="s">
        <v>2788</v>
      </c>
      <c r="B1384" t="s">
        <v>2789</v>
      </c>
      <c r="C1384" s="372">
        <v>3</v>
      </c>
      <c r="D1384" s="372">
        <v>3</v>
      </c>
    </row>
    <row r="1385" spans="1:4">
      <c r="A1385" t="s">
        <v>2790</v>
      </c>
      <c r="B1385" t="s">
        <v>2791</v>
      </c>
      <c r="C1385" s="372">
        <v>3</v>
      </c>
      <c r="D1385" s="372">
        <v>3</v>
      </c>
    </row>
    <row r="1386" spans="1:4">
      <c r="A1386" t="s">
        <v>2792</v>
      </c>
      <c r="B1386" t="s">
        <v>2793</v>
      </c>
      <c r="C1386" s="372">
        <v>179</v>
      </c>
      <c r="D1386" s="372">
        <v>179</v>
      </c>
    </row>
    <row r="1387" spans="1:4">
      <c r="A1387" t="s">
        <v>4017</v>
      </c>
      <c r="B1387" t="s">
        <v>4018</v>
      </c>
      <c r="C1387" s="372">
        <v>1</v>
      </c>
      <c r="D1387" s="372">
        <v>1</v>
      </c>
    </row>
    <row r="1388" spans="1:4">
      <c r="A1388" t="s">
        <v>2794</v>
      </c>
      <c r="B1388" t="s">
        <v>2795</v>
      </c>
      <c r="C1388" s="372">
        <v>42</v>
      </c>
      <c r="D1388" s="372">
        <v>42</v>
      </c>
    </row>
    <row r="1389" spans="1:4">
      <c r="A1389" t="s">
        <v>2921</v>
      </c>
      <c r="B1389" t="s">
        <v>2922</v>
      </c>
      <c r="C1389" s="372">
        <v>8</v>
      </c>
      <c r="D1389" s="372">
        <v>8</v>
      </c>
    </row>
    <row r="1390" spans="1:4">
      <c r="A1390" t="s">
        <v>4019</v>
      </c>
      <c r="B1390" t="s">
        <v>4020</v>
      </c>
      <c r="C1390" s="372">
        <v>153</v>
      </c>
      <c r="D1390" s="372">
        <v>153</v>
      </c>
    </row>
    <row r="1391" spans="1:4">
      <c r="A1391" t="s">
        <v>4220</v>
      </c>
      <c r="B1391" t="s">
        <v>4221</v>
      </c>
      <c r="C1391" s="372">
        <v>10</v>
      </c>
      <c r="D1391" s="372">
        <v>10</v>
      </c>
    </row>
    <row r="1392" spans="1:4">
      <c r="A1392" t="s">
        <v>4222</v>
      </c>
      <c r="B1392" t="s">
        <v>4223</v>
      </c>
      <c r="C1392" s="372">
        <v>26993</v>
      </c>
      <c r="D1392" s="372">
        <v>26993</v>
      </c>
    </row>
    <row r="1393" spans="1:4">
      <c r="A1393" t="s">
        <v>2923</v>
      </c>
      <c r="B1393" t="s">
        <v>2924</v>
      </c>
      <c r="C1393" s="372">
        <v>2</v>
      </c>
      <c r="D1393" s="372">
        <v>2</v>
      </c>
    </row>
    <row r="1394" spans="1:4">
      <c r="A1394" t="s">
        <v>6610</v>
      </c>
      <c r="B1394" t="s">
        <v>6611</v>
      </c>
      <c r="C1394" s="372">
        <v>1</v>
      </c>
      <c r="D1394" s="372">
        <v>1</v>
      </c>
    </row>
    <row r="1395" spans="1:4">
      <c r="A1395" t="s">
        <v>2925</v>
      </c>
      <c r="B1395" t="s">
        <v>2926</v>
      </c>
      <c r="C1395" s="372">
        <v>1</v>
      </c>
      <c r="D1395" s="372">
        <v>1</v>
      </c>
    </row>
    <row r="1396" spans="1:4">
      <c r="A1396" t="s">
        <v>6633</v>
      </c>
      <c r="B1396" t="s">
        <v>6634</v>
      </c>
      <c r="C1396" s="372">
        <v>5</v>
      </c>
      <c r="D1396" s="372">
        <v>5</v>
      </c>
    </row>
    <row r="1397" spans="1:4">
      <c r="A1397" t="s">
        <v>2927</v>
      </c>
      <c r="B1397" t="s">
        <v>2928</v>
      </c>
      <c r="C1397" s="372">
        <v>1</v>
      </c>
      <c r="D1397" s="372">
        <v>1</v>
      </c>
    </row>
    <row r="1398" spans="1:4">
      <c r="A1398" t="s">
        <v>2929</v>
      </c>
      <c r="B1398" t="s">
        <v>2930</v>
      </c>
      <c r="C1398" s="372">
        <v>58</v>
      </c>
      <c r="D1398" s="372">
        <v>58</v>
      </c>
    </row>
    <row r="1399" spans="1:4">
      <c r="A1399" t="s">
        <v>2931</v>
      </c>
      <c r="B1399" t="s">
        <v>2932</v>
      </c>
      <c r="C1399" s="372">
        <v>1</v>
      </c>
      <c r="D1399" s="372">
        <v>1</v>
      </c>
    </row>
    <row r="1400" spans="1:4">
      <c r="A1400" t="s">
        <v>2933</v>
      </c>
      <c r="B1400" t="s">
        <v>2934</v>
      </c>
      <c r="C1400" s="372">
        <v>2</v>
      </c>
      <c r="D1400" s="372">
        <v>2</v>
      </c>
    </row>
    <row r="1401" spans="1:4">
      <c r="A1401" t="s">
        <v>2425</v>
      </c>
      <c r="B1401" t="s">
        <v>2426</v>
      </c>
      <c r="C1401" s="372">
        <v>1</v>
      </c>
      <c r="D1401" s="372">
        <v>1</v>
      </c>
    </row>
    <row r="1402" spans="1:4">
      <c r="A1402" t="s">
        <v>3821</v>
      </c>
      <c r="B1402" t="s">
        <v>3822</v>
      </c>
      <c r="C1402" s="372">
        <v>207</v>
      </c>
      <c r="D1402" s="372">
        <v>207</v>
      </c>
    </row>
    <row r="1403" spans="1:4">
      <c r="A1403" t="s">
        <v>3444</v>
      </c>
      <c r="B1403" t="s">
        <v>3445</v>
      </c>
      <c r="C1403" s="372">
        <v>1</v>
      </c>
      <c r="D1403" s="372">
        <v>1</v>
      </c>
    </row>
    <row r="1404" spans="1:4">
      <c r="A1404" t="s">
        <v>3446</v>
      </c>
      <c r="B1404" t="s">
        <v>3447</v>
      </c>
      <c r="C1404" s="372">
        <v>1</v>
      </c>
      <c r="D1404" s="372">
        <v>1</v>
      </c>
    </row>
    <row r="1405" spans="1:4">
      <c r="A1405" t="s">
        <v>2439</v>
      </c>
      <c r="B1405" t="s">
        <v>2440</v>
      </c>
      <c r="C1405" s="372">
        <v>1</v>
      </c>
      <c r="D1405" s="372">
        <v>1</v>
      </c>
    </row>
    <row r="1406" spans="1:4">
      <c r="A1406" t="s">
        <v>3448</v>
      </c>
      <c r="B1406" t="s">
        <v>3449</v>
      </c>
      <c r="C1406" s="372">
        <v>4</v>
      </c>
      <c r="D1406" s="372">
        <v>4</v>
      </c>
    </row>
    <row r="1407" spans="1:4">
      <c r="A1407" t="s">
        <v>3120</v>
      </c>
      <c r="B1407" t="s">
        <v>3121</v>
      </c>
      <c r="C1407" s="372">
        <v>53401</v>
      </c>
      <c r="D1407" s="372">
        <v>53401</v>
      </c>
    </row>
    <row r="1408" spans="1:4">
      <c r="A1408" t="s">
        <v>2341</v>
      </c>
      <c r="B1408" t="s">
        <v>2342</v>
      </c>
      <c r="C1408" s="372">
        <v>3</v>
      </c>
      <c r="D1408" s="372">
        <v>3</v>
      </c>
    </row>
    <row r="1409" spans="1:4">
      <c r="A1409" t="s">
        <v>2685</v>
      </c>
      <c r="B1409" t="s">
        <v>2686</v>
      </c>
      <c r="C1409" s="372">
        <v>1</v>
      </c>
      <c r="D1409" s="372">
        <v>1</v>
      </c>
    </row>
    <row r="1410" spans="1:4">
      <c r="A1410" t="s">
        <v>3282</v>
      </c>
      <c r="B1410" t="s">
        <v>3283</v>
      </c>
      <c r="C1410" s="372">
        <v>53</v>
      </c>
      <c r="D1410" s="372">
        <v>53</v>
      </c>
    </row>
    <row r="1411" spans="1:4">
      <c r="A1411" t="s">
        <v>3284</v>
      </c>
      <c r="B1411" t="s">
        <v>3285</v>
      </c>
      <c r="C1411" s="372">
        <v>1</v>
      </c>
      <c r="D1411" s="372">
        <v>1</v>
      </c>
    </row>
    <row r="1412" spans="1:4">
      <c r="A1412" t="s">
        <v>2377</v>
      </c>
      <c r="B1412" t="s">
        <v>2378</v>
      </c>
      <c r="C1412" s="372">
        <v>2</v>
      </c>
      <c r="D1412" s="372">
        <v>2</v>
      </c>
    </row>
    <row r="1413" spans="1:4">
      <c r="A1413" t="s">
        <v>3286</v>
      </c>
      <c r="B1413" t="s">
        <v>3287</v>
      </c>
      <c r="C1413" s="372">
        <v>142</v>
      </c>
      <c r="D1413" s="372">
        <v>146</v>
      </c>
    </row>
    <row r="1414" spans="1:4">
      <c r="A1414" t="s">
        <v>2427</v>
      </c>
      <c r="B1414" t="s">
        <v>2428</v>
      </c>
      <c r="C1414" s="372">
        <v>1</v>
      </c>
      <c r="D1414" s="372">
        <v>1</v>
      </c>
    </row>
    <row r="1415" spans="1:4">
      <c r="A1415" t="s">
        <v>2343</v>
      </c>
      <c r="B1415" t="s">
        <v>2344</v>
      </c>
      <c r="C1415" s="372">
        <v>2</v>
      </c>
      <c r="D1415" s="372">
        <v>2</v>
      </c>
    </row>
    <row r="1416" spans="1:4">
      <c r="A1416" t="s">
        <v>6584</v>
      </c>
      <c r="B1416" t="s">
        <v>6585</v>
      </c>
      <c r="C1416" s="372">
        <v>1</v>
      </c>
      <c r="D1416" s="372">
        <v>1</v>
      </c>
    </row>
    <row r="1417" spans="1:4">
      <c r="A1417" t="s">
        <v>2345</v>
      </c>
      <c r="B1417" t="s">
        <v>2346</v>
      </c>
      <c r="C1417" s="372">
        <v>3</v>
      </c>
      <c r="D1417" s="372">
        <v>3</v>
      </c>
    </row>
    <row r="1418" spans="1:4">
      <c r="A1418" t="s">
        <v>2347</v>
      </c>
      <c r="B1418" t="s">
        <v>2348</v>
      </c>
      <c r="C1418" s="372">
        <v>3</v>
      </c>
      <c r="D1418" s="372">
        <v>3</v>
      </c>
    </row>
    <row r="1419" spans="1:4">
      <c r="A1419" t="s">
        <v>2441</v>
      </c>
      <c r="B1419" t="s">
        <v>2442</v>
      </c>
      <c r="C1419" s="372">
        <v>1</v>
      </c>
      <c r="D1419" s="372">
        <v>1</v>
      </c>
    </row>
    <row r="1420" spans="1:4">
      <c r="A1420" t="s">
        <v>2421</v>
      </c>
      <c r="B1420" t="s">
        <v>2422</v>
      </c>
      <c r="C1420" s="372">
        <v>1</v>
      </c>
      <c r="D1420" s="372">
        <v>1</v>
      </c>
    </row>
    <row r="1421" spans="1:4">
      <c r="A1421" t="s">
        <v>2349</v>
      </c>
      <c r="B1421" t="s">
        <v>2350</v>
      </c>
      <c r="C1421" s="372">
        <v>1</v>
      </c>
      <c r="D1421" s="372">
        <v>1</v>
      </c>
    </row>
    <row r="1422" spans="1:4">
      <c r="A1422" t="s">
        <v>3122</v>
      </c>
      <c r="B1422" t="s">
        <v>3123</v>
      </c>
      <c r="C1422" s="372">
        <v>732</v>
      </c>
      <c r="D1422" s="372">
        <v>732</v>
      </c>
    </row>
    <row r="1423" spans="1:4">
      <c r="A1423" t="s">
        <v>2399</v>
      </c>
      <c r="B1423" t="s">
        <v>2400</v>
      </c>
      <c r="C1423" s="372">
        <v>1</v>
      </c>
      <c r="D1423" s="372">
        <v>1</v>
      </c>
    </row>
    <row r="1424" spans="1:4">
      <c r="A1424" t="s">
        <v>2351</v>
      </c>
      <c r="B1424" t="s">
        <v>2352</v>
      </c>
      <c r="C1424" s="372">
        <v>5</v>
      </c>
      <c r="D1424" s="372">
        <v>5</v>
      </c>
    </row>
    <row r="1425" spans="1:4">
      <c r="A1425" t="s">
        <v>2353</v>
      </c>
      <c r="B1425" t="s">
        <v>2354</v>
      </c>
      <c r="C1425" s="372">
        <v>2</v>
      </c>
      <c r="D1425" s="372">
        <v>2</v>
      </c>
    </row>
    <row r="1426" spans="1:4">
      <c r="A1426" t="s">
        <v>3823</v>
      </c>
      <c r="B1426" t="s">
        <v>3824</v>
      </c>
      <c r="C1426" s="372">
        <v>1</v>
      </c>
      <c r="D1426" s="372">
        <v>1</v>
      </c>
    </row>
    <row r="1427" spans="1:4">
      <c r="A1427" t="s">
        <v>3752</v>
      </c>
      <c r="B1427" t="s">
        <v>3753</v>
      </c>
      <c r="C1427" s="372">
        <v>42</v>
      </c>
      <c r="D1427" s="372">
        <v>42</v>
      </c>
    </row>
    <row r="1428" spans="1:4">
      <c r="A1428" t="s">
        <v>3078</v>
      </c>
      <c r="B1428" t="s">
        <v>3079</v>
      </c>
      <c r="C1428" s="372">
        <v>1</v>
      </c>
      <c r="D1428" s="372">
        <v>1</v>
      </c>
    </row>
    <row r="1429" spans="1:4">
      <c r="A1429" t="s">
        <v>3058</v>
      </c>
      <c r="B1429" t="s">
        <v>3059</v>
      </c>
      <c r="C1429" s="372">
        <v>2</v>
      </c>
      <c r="D1429" s="372">
        <v>2</v>
      </c>
    </row>
    <row r="1430" spans="1:4">
      <c r="A1430" t="s">
        <v>6620</v>
      </c>
      <c r="B1430" t="s">
        <v>6621</v>
      </c>
      <c r="C1430" s="372">
        <v>1</v>
      </c>
      <c r="D1430" s="372">
        <v>1</v>
      </c>
    </row>
    <row r="1431" spans="1:4">
      <c r="A1431" t="s">
        <v>2411</v>
      </c>
      <c r="B1431" t="s">
        <v>2412</v>
      </c>
      <c r="C1431" s="372">
        <v>1</v>
      </c>
      <c r="D1431" s="372">
        <v>1</v>
      </c>
    </row>
    <row r="1432" spans="1:4">
      <c r="A1432" t="s">
        <v>4433</v>
      </c>
      <c r="B1432" t="s">
        <v>4434</v>
      </c>
      <c r="C1432" s="372">
        <v>1</v>
      </c>
      <c r="D1432" s="372">
        <v>1</v>
      </c>
    </row>
    <row r="1433" spans="1:4">
      <c r="A1433" t="s">
        <v>2355</v>
      </c>
      <c r="B1433" t="s">
        <v>2356</v>
      </c>
      <c r="C1433" s="372">
        <v>1</v>
      </c>
      <c r="D1433" s="372">
        <v>1</v>
      </c>
    </row>
    <row r="1434" spans="1:4">
      <c r="A1434" t="s">
        <v>3072</v>
      </c>
      <c r="B1434" t="s">
        <v>3073</v>
      </c>
      <c r="C1434" s="372">
        <v>3</v>
      </c>
      <c r="D1434" s="372">
        <v>3</v>
      </c>
    </row>
    <row r="1435" spans="1:4">
      <c r="A1435" t="s">
        <v>3060</v>
      </c>
      <c r="B1435" t="s">
        <v>3061</v>
      </c>
      <c r="C1435" s="372">
        <v>4</v>
      </c>
      <c r="D1435" s="372">
        <v>4</v>
      </c>
    </row>
    <row r="1436" spans="1:4">
      <c r="A1436" t="s">
        <v>4435</v>
      </c>
      <c r="B1436" t="s">
        <v>4436</v>
      </c>
      <c r="C1436" s="372">
        <v>13</v>
      </c>
      <c r="D1436" s="372">
        <v>13</v>
      </c>
    </row>
    <row r="1437" spans="1:4">
      <c r="A1437" t="s">
        <v>4437</v>
      </c>
      <c r="B1437" t="s">
        <v>4438</v>
      </c>
      <c r="C1437" s="372">
        <v>2</v>
      </c>
      <c r="D1437" s="372">
        <v>2</v>
      </c>
    </row>
    <row r="1438" spans="1:4">
      <c r="A1438" t="s">
        <v>4439</v>
      </c>
      <c r="B1438" t="s">
        <v>4440</v>
      </c>
      <c r="C1438" s="372">
        <v>15</v>
      </c>
      <c r="D1438" s="372">
        <v>15</v>
      </c>
    </row>
    <row r="1439" spans="1:4">
      <c r="A1439" t="s">
        <v>4441</v>
      </c>
      <c r="B1439" t="s">
        <v>4442</v>
      </c>
      <c r="C1439" s="372">
        <v>12</v>
      </c>
      <c r="D1439" s="372">
        <v>12</v>
      </c>
    </row>
    <row r="1440" spans="1:4">
      <c r="A1440" t="s">
        <v>4443</v>
      </c>
      <c r="B1440" t="s">
        <v>4444</v>
      </c>
      <c r="C1440" s="372">
        <v>113</v>
      </c>
      <c r="D1440" s="372">
        <v>113</v>
      </c>
    </row>
    <row r="1441" spans="1:4">
      <c r="A1441" t="s">
        <v>4491</v>
      </c>
      <c r="B1441" t="s">
        <v>4492</v>
      </c>
      <c r="C1441" s="372">
        <v>1</v>
      </c>
      <c r="D1441" s="372">
        <v>1</v>
      </c>
    </row>
    <row r="1442" spans="1:4">
      <c r="A1442" t="s">
        <v>4445</v>
      </c>
      <c r="B1442" t="s">
        <v>4446</v>
      </c>
      <c r="C1442" s="372">
        <v>249</v>
      </c>
      <c r="D1442" s="372">
        <v>249</v>
      </c>
    </row>
    <row r="1443" spans="1:4">
      <c r="A1443" t="s">
        <v>4447</v>
      </c>
      <c r="B1443" t="s">
        <v>4448</v>
      </c>
      <c r="C1443" s="372">
        <v>8</v>
      </c>
      <c r="D1443" s="372">
        <v>8</v>
      </c>
    </row>
    <row r="1444" spans="1:4">
      <c r="A1444" t="s">
        <v>4449</v>
      </c>
      <c r="B1444" t="s">
        <v>4450</v>
      </c>
      <c r="C1444" s="372">
        <v>820</v>
      </c>
      <c r="D1444" s="372">
        <v>820</v>
      </c>
    </row>
    <row r="1445" spans="1:4">
      <c r="A1445" t="s">
        <v>4451</v>
      </c>
      <c r="B1445" t="s">
        <v>4452</v>
      </c>
      <c r="C1445" s="372">
        <v>977</v>
      </c>
      <c r="D1445" s="372">
        <v>977</v>
      </c>
    </row>
    <row r="1446" spans="1:4">
      <c r="A1446" t="s">
        <v>4453</v>
      </c>
      <c r="B1446" t="s">
        <v>4454</v>
      </c>
      <c r="C1446" s="372">
        <v>17</v>
      </c>
      <c r="D1446" s="372">
        <v>17</v>
      </c>
    </row>
    <row r="1447" spans="1:4">
      <c r="A1447" t="s">
        <v>4455</v>
      </c>
      <c r="B1447" t="s">
        <v>4456</v>
      </c>
      <c r="C1447" s="372">
        <v>1</v>
      </c>
      <c r="D1447" s="372">
        <v>1</v>
      </c>
    </row>
    <row r="1448" spans="1:4">
      <c r="A1448" t="s">
        <v>4457</v>
      </c>
      <c r="B1448" t="s">
        <v>4458</v>
      </c>
      <c r="C1448" s="372">
        <v>2</v>
      </c>
      <c r="D1448" s="372">
        <v>2</v>
      </c>
    </row>
    <row r="1449" spans="1:4">
      <c r="A1449" t="s">
        <v>4459</v>
      </c>
      <c r="B1449" t="s">
        <v>4460</v>
      </c>
      <c r="C1449" s="372">
        <v>33</v>
      </c>
      <c r="D1449" s="372">
        <v>33</v>
      </c>
    </row>
    <row r="1450" spans="1:4">
      <c r="A1450" t="s">
        <v>4461</v>
      </c>
      <c r="B1450" t="s">
        <v>4462</v>
      </c>
      <c r="C1450" s="372">
        <v>1</v>
      </c>
      <c r="D1450" s="372">
        <v>1</v>
      </c>
    </row>
    <row r="1451" spans="1:4">
      <c r="A1451" t="s">
        <v>3062</v>
      </c>
      <c r="B1451" t="s">
        <v>3063</v>
      </c>
      <c r="C1451" s="372">
        <v>394</v>
      </c>
      <c r="D1451" s="372">
        <v>394</v>
      </c>
    </row>
    <row r="1452" spans="1:4">
      <c r="A1452" t="s">
        <v>3064</v>
      </c>
      <c r="B1452" t="s">
        <v>3065</v>
      </c>
      <c r="C1452" s="372">
        <v>163</v>
      </c>
      <c r="D1452" s="372">
        <v>163</v>
      </c>
    </row>
    <row r="1453" spans="1:4">
      <c r="A1453" t="s">
        <v>3066</v>
      </c>
      <c r="B1453" t="s">
        <v>3067</v>
      </c>
      <c r="C1453" s="372">
        <v>418</v>
      </c>
      <c r="D1453" s="372">
        <v>418</v>
      </c>
    </row>
    <row r="1454" spans="1:4">
      <c r="A1454" t="s">
        <v>4463</v>
      </c>
      <c r="B1454" t="s">
        <v>4464</v>
      </c>
      <c r="C1454" s="372">
        <v>156</v>
      </c>
      <c r="D1454" s="372">
        <v>156</v>
      </c>
    </row>
    <row r="1455" spans="1:4">
      <c r="A1455" t="s">
        <v>4465</v>
      </c>
      <c r="B1455" t="s">
        <v>4466</v>
      </c>
      <c r="C1455" s="372">
        <v>234</v>
      </c>
      <c r="D1455" s="372">
        <v>234</v>
      </c>
    </row>
    <row r="1456" spans="1:4">
      <c r="A1456" t="s">
        <v>2527</v>
      </c>
      <c r="B1456" t="s">
        <v>2528</v>
      </c>
      <c r="C1456" s="372">
        <v>2</v>
      </c>
      <c r="D1456" s="372">
        <v>2</v>
      </c>
    </row>
    <row r="1457" spans="1:4">
      <c r="A1457" t="s">
        <v>3942</v>
      </c>
      <c r="B1457" t="s">
        <v>3943</v>
      </c>
      <c r="C1457" s="372">
        <v>7</v>
      </c>
      <c r="D1457" s="372">
        <v>7</v>
      </c>
    </row>
    <row r="1458" spans="1:4">
      <c r="A1458" t="s">
        <v>3944</v>
      </c>
      <c r="B1458" t="s">
        <v>3945</v>
      </c>
      <c r="C1458" s="372">
        <v>18</v>
      </c>
      <c r="D1458" s="372">
        <v>18</v>
      </c>
    </row>
    <row r="1459" spans="1:4">
      <c r="A1459" t="s">
        <v>3946</v>
      </c>
      <c r="B1459" t="s">
        <v>3947</v>
      </c>
      <c r="C1459" s="372">
        <v>6</v>
      </c>
      <c r="D1459" s="372">
        <v>6</v>
      </c>
    </row>
    <row r="1460" spans="1:4">
      <c r="A1460" t="s">
        <v>3825</v>
      </c>
      <c r="B1460" t="s">
        <v>3826</v>
      </c>
      <c r="C1460" s="372">
        <v>7</v>
      </c>
      <c r="D1460" s="372">
        <v>7</v>
      </c>
    </row>
    <row r="1461" spans="1:4">
      <c r="A1461" t="s">
        <v>2357</v>
      </c>
      <c r="B1461" t="s">
        <v>2358</v>
      </c>
      <c r="C1461" s="372">
        <v>1</v>
      </c>
      <c r="D1461" s="372">
        <v>1</v>
      </c>
    </row>
    <row r="1462" spans="1:4">
      <c r="A1462" t="s">
        <v>3948</v>
      </c>
      <c r="B1462" t="s">
        <v>3949</v>
      </c>
      <c r="C1462" s="372">
        <v>1</v>
      </c>
      <c r="D1462" s="372">
        <v>1</v>
      </c>
    </row>
    <row r="1463" spans="1:4">
      <c r="A1463" t="s">
        <v>2539</v>
      </c>
      <c r="B1463" t="s">
        <v>2540</v>
      </c>
      <c r="C1463" s="372">
        <v>1</v>
      </c>
      <c r="D1463" s="372">
        <v>1</v>
      </c>
    </row>
    <row r="1464" spans="1:4">
      <c r="A1464" t="s">
        <v>3827</v>
      </c>
      <c r="B1464" t="s">
        <v>3828</v>
      </c>
      <c r="C1464" s="372">
        <v>237</v>
      </c>
      <c r="D1464" s="372">
        <v>237</v>
      </c>
    </row>
    <row r="1465" spans="1:4">
      <c r="A1465" t="s">
        <v>3829</v>
      </c>
      <c r="B1465" t="s">
        <v>3830</v>
      </c>
      <c r="C1465" s="372">
        <v>158</v>
      </c>
      <c r="D1465" s="372">
        <v>158</v>
      </c>
    </row>
    <row r="1466" spans="1:4">
      <c r="A1466" t="s">
        <v>4510</v>
      </c>
      <c r="B1466" t="s">
        <v>4511</v>
      </c>
      <c r="C1466" s="372">
        <v>1971</v>
      </c>
      <c r="D1466" s="372">
        <v>1971</v>
      </c>
    </row>
    <row r="1467" spans="1:4">
      <c r="A1467" t="s">
        <v>3124</v>
      </c>
      <c r="B1467" t="s">
        <v>3125</v>
      </c>
      <c r="C1467" s="372">
        <v>8929</v>
      </c>
      <c r="D1467" s="372">
        <v>8929</v>
      </c>
    </row>
    <row r="1468" spans="1:4">
      <c r="A1468" t="s">
        <v>4467</v>
      </c>
      <c r="B1468" t="s">
        <v>4468</v>
      </c>
      <c r="C1468" s="372">
        <v>0</v>
      </c>
      <c r="D1468" s="372">
        <v>0</v>
      </c>
    </row>
    <row r="1469" spans="1:4">
      <c r="A1469" t="s">
        <v>4809</v>
      </c>
      <c r="B1469" t="s">
        <v>4810</v>
      </c>
      <c r="C1469" s="372">
        <v>8</v>
      </c>
      <c r="D1469" s="372">
        <v>0</v>
      </c>
    </row>
    <row r="1470" spans="1:4">
      <c r="A1470" t="s">
        <v>4512</v>
      </c>
      <c r="B1470" t="s">
        <v>4513</v>
      </c>
      <c r="C1470" s="372">
        <v>338</v>
      </c>
      <c r="D1470" s="372">
        <v>790</v>
      </c>
    </row>
    <row r="1471" spans="1:4">
      <c r="A1471" t="s">
        <v>3831</v>
      </c>
      <c r="B1471" t="s">
        <v>3832</v>
      </c>
      <c r="C1471" s="372">
        <v>162</v>
      </c>
      <c r="D1471" s="372">
        <v>162</v>
      </c>
    </row>
    <row r="1472" spans="1:4">
      <c r="A1472" t="s">
        <v>6576</v>
      </c>
      <c r="B1472" t="s">
        <v>6577</v>
      </c>
      <c r="C1472" s="372">
        <v>1</v>
      </c>
      <c r="D1472" s="372">
        <v>1</v>
      </c>
    </row>
    <row r="1473" spans="1:4">
      <c r="A1473" t="s">
        <v>6588</v>
      </c>
      <c r="B1473" t="s">
        <v>6589</v>
      </c>
      <c r="C1473" s="372">
        <v>1</v>
      </c>
      <c r="D1473" s="372">
        <v>1</v>
      </c>
    </row>
    <row r="1474" spans="1:4">
      <c r="A1474" t="s">
        <v>3126</v>
      </c>
      <c r="B1474" t="s">
        <v>3127</v>
      </c>
      <c r="C1474" s="372">
        <v>148096</v>
      </c>
      <c r="D1474" s="372">
        <v>148096</v>
      </c>
    </row>
    <row r="1475" spans="1:4">
      <c r="A1475" t="s">
        <v>3551</v>
      </c>
      <c r="B1475" t="s">
        <v>3552</v>
      </c>
      <c r="C1475" s="372">
        <v>11</v>
      </c>
      <c r="D1475" s="372">
        <v>11</v>
      </c>
    </row>
    <row r="1476" spans="1:4">
      <c r="A1476" t="s">
        <v>4021</v>
      </c>
      <c r="B1476" t="s">
        <v>4022</v>
      </c>
      <c r="C1476" s="372">
        <v>38580</v>
      </c>
      <c r="D1476" s="372">
        <v>38580</v>
      </c>
    </row>
    <row r="1477" spans="1:4">
      <c r="A1477" t="s">
        <v>4224</v>
      </c>
      <c r="B1477" t="s">
        <v>4225</v>
      </c>
      <c r="C1477" s="372">
        <v>25</v>
      </c>
      <c r="D1477" s="372">
        <v>25</v>
      </c>
    </row>
    <row r="1478" spans="1:4">
      <c r="A1478" t="s">
        <v>4226</v>
      </c>
      <c r="B1478" t="s">
        <v>4227</v>
      </c>
      <c r="C1478" s="372">
        <v>1491</v>
      </c>
      <c r="D1478" s="372">
        <v>1491</v>
      </c>
    </row>
    <row r="1479" spans="1:4">
      <c r="A1479" t="s">
        <v>4228</v>
      </c>
      <c r="B1479" t="s">
        <v>4229</v>
      </c>
      <c r="C1479" s="372">
        <v>18</v>
      </c>
      <c r="D1479" s="372">
        <v>18</v>
      </c>
    </row>
    <row r="1480" spans="1:4">
      <c r="A1480" t="s">
        <v>4230</v>
      </c>
      <c r="B1480" t="s">
        <v>4231</v>
      </c>
      <c r="C1480" s="372">
        <v>325</v>
      </c>
      <c r="D1480" s="372">
        <v>325</v>
      </c>
    </row>
    <row r="1481" spans="1:4">
      <c r="A1481" t="s">
        <v>4357</v>
      </c>
      <c r="B1481" t="s">
        <v>4358</v>
      </c>
      <c r="C1481" s="372">
        <v>1</v>
      </c>
      <c r="D1481" s="372">
        <v>1</v>
      </c>
    </row>
    <row r="1482" spans="1:4">
      <c r="A1482" t="s">
        <v>4627</v>
      </c>
      <c r="B1482" t="s">
        <v>4628</v>
      </c>
      <c r="C1482" s="372">
        <v>1</v>
      </c>
      <c r="D1482" s="372">
        <v>1</v>
      </c>
    </row>
    <row r="1483" spans="1:4">
      <c r="A1483" t="s">
        <v>3208</v>
      </c>
      <c r="B1483" t="s">
        <v>3209</v>
      </c>
      <c r="C1483" s="372">
        <v>903</v>
      </c>
      <c r="D1483" s="372">
        <v>903</v>
      </c>
    </row>
    <row r="1484" spans="1:4">
      <c r="A1484" t="s">
        <v>3450</v>
      </c>
      <c r="B1484" t="s">
        <v>3451</v>
      </c>
      <c r="C1484" s="372">
        <v>127</v>
      </c>
      <c r="D1484" s="372">
        <v>127</v>
      </c>
    </row>
    <row r="1485" spans="1:4">
      <c r="A1485" t="s">
        <v>3327</v>
      </c>
      <c r="B1485" t="s">
        <v>3328</v>
      </c>
      <c r="C1485" s="372">
        <v>13704</v>
      </c>
      <c r="D1485" s="372">
        <v>13704</v>
      </c>
    </row>
    <row r="1486" spans="1:4">
      <c r="A1486" t="s">
        <v>3128</v>
      </c>
      <c r="B1486" t="s">
        <v>3129</v>
      </c>
      <c r="C1486" s="372">
        <v>6724</v>
      </c>
      <c r="D1486" s="372">
        <v>6724</v>
      </c>
    </row>
    <row r="1487" spans="1:4">
      <c r="A1487" t="s">
        <v>3553</v>
      </c>
      <c r="B1487" t="s">
        <v>3554</v>
      </c>
      <c r="C1487" s="372">
        <v>114</v>
      </c>
      <c r="D1487" s="372">
        <v>114</v>
      </c>
    </row>
    <row r="1488" spans="1:4">
      <c r="A1488" t="s">
        <v>3130</v>
      </c>
      <c r="B1488" t="s">
        <v>3131</v>
      </c>
      <c r="C1488" s="372">
        <v>279</v>
      </c>
      <c r="D1488" s="372">
        <v>279</v>
      </c>
    </row>
    <row r="1489" spans="1:4">
      <c r="A1489" t="s">
        <v>3132</v>
      </c>
      <c r="B1489" t="s">
        <v>3133</v>
      </c>
      <c r="C1489" s="372">
        <v>163</v>
      </c>
      <c r="D1489" s="372">
        <v>163</v>
      </c>
    </row>
    <row r="1490" spans="1:4">
      <c r="A1490" t="s">
        <v>3452</v>
      </c>
      <c r="B1490" t="s">
        <v>3453</v>
      </c>
      <c r="C1490" s="372">
        <v>361</v>
      </c>
      <c r="D1490" s="372">
        <v>361</v>
      </c>
    </row>
    <row r="1491" spans="1:4">
      <c r="A1491" t="s">
        <v>3454</v>
      </c>
      <c r="B1491" t="s">
        <v>3455</v>
      </c>
      <c r="C1491" s="372">
        <v>9071</v>
      </c>
      <c r="D1491" s="372">
        <v>9071</v>
      </c>
    </row>
    <row r="1492" spans="1:4">
      <c r="A1492" t="s">
        <v>3134</v>
      </c>
      <c r="B1492" t="s">
        <v>3135</v>
      </c>
      <c r="C1492" s="372">
        <v>6495</v>
      </c>
      <c r="D1492" s="372">
        <v>6495</v>
      </c>
    </row>
    <row r="1493" spans="1:4">
      <c r="A1493" t="s">
        <v>5968</v>
      </c>
      <c r="B1493" t="s">
        <v>5969</v>
      </c>
      <c r="C1493" s="372">
        <v>33</v>
      </c>
      <c r="D1493" s="372">
        <v>33</v>
      </c>
    </row>
    <row r="1494" spans="1:4">
      <c r="A1494" t="s">
        <v>5970</v>
      </c>
      <c r="B1494" t="s">
        <v>5971</v>
      </c>
      <c r="C1494" s="372">
        <v>8589</v>
      </c>
      <c r="D1494" s="372">
        <v>8589</v>
      </c>
    </row>
    <row r="1495" spans="1:4">
      <c r="A1495" t="s">
        <v>4469</v>
      </c>
      <c r="B1495" t="s">
        <v>4470</v>
      </c>
      <c r="C1495" s="372">
        <v>12</v>
      </c>
      <c r="D1495" s="372">
        <v>12</v>
      </c>
    </row>
    <row r="1496" spans="1:4">
      <c r="A1496" t="s">
        <v>3833</v>
      </c>
      <c r="B1496" t="s">
        <v>3834</v>
      </c>
      <c r="C1496" s="372">
        <v>42</v>
      </c>
      <c r="D1496" s="372">
        <v>42</v>
      </c>
    </row>
    <row r="1497" spans="1:4">
      <c r="A1497" t="s">
        <v>4616</v>
      </c>
      <c r="B1497" t="s">
        <v>4617</v>
      </c>
      <c r="C1497" s="372">
        <v>227</v>
      </c>
      <c r="D1497" s="372">
        <v>227</v>
      </c>
    </row>
    <row r="1498" spans="1:4">
      <c r="A1498" t="s">
        <v>3329</v>
      </c>
      <c r="B1498" t="s">
        <v>3330</v>
      </c>
      <c r="C1498" s="372">
        <v>3272</v>
      </c>
      <c r="D1498" s="372">
        <v>3272</v>
      </c>
    </row>
    <row r="1499" spans="1:4">
      <c r="A1499" t="s">
        <v>2365</v>
      </c>
      <c r="B1499" t="s">
        <v>2366</v>
      </c>
      <c r="C1499" s="372">
        <v>1</v>
      </c>
      <c r="D1499" s="372">
        <v>1</v>
      </c>
    </row>
    <row r="1500" spans="1:4">
      <c r="A1500" t="s">
        <v>2447</v>
      </c>
      <c r="B1500" t="s">
        <v>2448</v>
      </c>
      <c r="C1500" s="372">
        <v>1</v>
      </c>
      <c r="D1500" s="372">
        <v>1</v>
      </c>
    </row>
    <row r="1501" spans="1:4">
      <c r="A1501" t="s">
        <v>3136</v>
      </c>
      <c r="B1501" t="s">
        <v>3137</v>
      </c>
      <c r="C1501" s="372">
        <v>29794</v>
      </c>
      <c r="D1501" s="372">
        <v>29794</v>
      </c>
    </row>
    <row r="1502" spans="1:4">
      <c r="A1502" t="s">
        <v>3331</v>
      </c>
      <c r="B1502" t="s">
        <v>3332</v>
      </c>
      <c r="C1502" s="372">
        <v>384</v>
      </c>
      <c r="D1502" s="372">
        <v>384</v>
      </c>
    </row>
    <row r="1503" spans="1:4">
      <c r="A1503" t="s">
        <v>4471</v>
      </c>
      <c r="B1503" t="s">
        <v>4472</v>
      </c>
      <c r="C1503" s="372">
        <v>55</v>
      </c>
      <c r="D1503" s="372">
        <v>55</v>
      </c>
    </row>
    <row r="1504" spans="1:4">
      <c r="A1504" t="s">
        <v>4473</v>
      </c>
      <c r="B1504" t="s">
        <v>4474</v>
      </c>
      <c r="C1504" s="372">
        <v>71</v>
      </c>
      <c r="D1504" s="372">
        <v>71</v>
      </c>
    </row>
    <row r="1505" spans="1:4">
      <c r="A1505" t="s">
        <v>4475</v>
      </c>
      <c r="B1505" t="s">
        <v>4476</v>
      </c>
      <c r="C1505" s="372">
        <v>81</v>
      </c>
      <c r="D1505" s="372">
        <v>81</v>
      </c>
    </row>
    <row r="1506" spans="1:4">
      <c r="A1506" t="s">
        <v>4487</v>
      </c>
      <c r="B1506" t="s">
        <v>4488</v>
      </c>
      <c r="C1506" s="372">
        <v>1</v>
      </c>
      <c r="D1506" s="372">
        <v>1</v>
      </c>
    </row>
    <row r="1507" spans="1:4">
      <c r="A1507" t="s">
        <v>4477</v>
      </c>
      <c r="B1507" t="s">
        <v>4478</v>
      </c>
      <c r="C1507" s="372">
        <v>53</v>
      </c>
      <c r="D1507" s="372">
        <v>53</v>
      </c>
    </row>
    <row r="1508" spans="1:4">
      <c r="A1508" t="s">
        <v>4479</v>
      </c>
      <c r="B1508" t="s">
        <v>4480</v>
      </c>
      <c r="C1508" s="372">
        <v>66</v>
      </c>
      <c r="D1508" s="372">
        <v>66</v>
      </c>
    </row>
    <row r="1509" spans="1:4">
      <c r="A1509" t="s">
        <v>3210</v>
      </c>
      <c r="B1509" t="s">
        <v>3211</v>
      </c>
      <c r="C1509" s="372">
        <v>865</v>
      </c>
      <c r="D1509" s="372">
        <v>865</v>
      </c>
    </row>
    <row r="1510" spans="1:4">
      <c r="A1510" t="s">
        <v>3640</v>
      </c>
      <c r="B1510" t="s">
        <v>3641</v>
      </c>
      <c r="C1510" s="372">
        <v>2</v>
      </c>
      <c r="D1510" s="372">
        <v>2</v>
      </c>
    </row>
    <row r="1511" spans="1:4">
      <c r="A1511" t="s">
        <v>3835</v>
      </c>
      <c r="B1511" t="s">
        <v>3836</v>
      </c>
      <c r="C1511" s="372">
        <v>8908</v>
      </c>
      <c r="D1511" s="372">
        <v>8908</v>
      </c>
    </row>
    <row r="1512" spans="1:4">
      <c r="A1512" t="s">
        <v>4481</v>
      </c>
      <c r="B1512" t="s">
        <v>4482</v>
      </c>
      <c r="C1512" s="372">
        <v>774</v>
      </c>
      <c r="D1512" s="372">
        <v>774</v>
      </c>
    </row>
    <row r="1513" spans="1:4">
      <c r="A1513" t="s">
        <v>3837</v>
      </c>
      <c r="B1513" t="s">
        <v>3838</v>
      </c>
      <c r="C1513" s="372">
        <v>1384</v>
      </c>
      <c r="D1513" s="372">
        <v>1384</v>
      </c>
    </row>
    <row r="1514" spans="1:4">
      <c r="A1514" t="s">
        <v>4514</v>
      </c>
      <c r="B1514" t="s">
        <v>4515</v>
      </c>
      <c r="C1514" s="372">
        <v>1605</v>
      </c>
      <c r="D1514" s="372">
        <v>1605</v>
      </c>
    </row>
    <row r="1515" spans="1:4">
      <c r="A1515" t="s">
        <v>4516</v>
      </c>
      <c r="B1515" t="s">
        <v>4517</v>
      </c>
      <c r="C1515" s="372">
        <v>16</v>
      </c>
      <c r="D1515" s="372">
        <v>16</v>
      </c>
    </row>
    <row r="1516" spans="1:4">
      <c r="A1516" t="s">
        <v>4618</v>
      </c>
      <c r="B1516" t="s">
        <v>4619</v>
      </c>
      <c r="C1516" s="372">
        <v>10</v>
      </c>
      <c r="D1516" s="372">
        <v>10</v>
      </c>
    </row>
    <row r="1517" spans="1:4">
      <c r="A1517" t="s">
        <v>4518</v>
      </c>
      <c r="B1517" t="s">
        <v>4519</v>
      </c>
      <c r="C1517" s="372">
        <v>1466</v>
      </c>
      <c r="D1517" s="372">
        <v>1466</v>
      </c>
    </row>
    <row r="1518" spans="1:4">
      <c r="A1518" t="s">
        <v>4483</v>
      </c>
      <c r="B1518" t="s">
        <v>4484</v>
      </c>
      <c r="C1518" s="372">
        <v>60</v>
      </c>
      <c r="D1518" s="372">
        <v>60</v>
      </c>
    </row>
    <row r="1519" spans="1:4">
      <c r="A1519" t="s">
        <v>4520</v>
      </c>
      <c r="B1519" t="s">
        <v>4521</v>
      </c>
      <c r="C1519" s="372">
        <v>1</v>
      </c>
      <c r="D1519" s="372">
        <v>1</v>
      </c>
    </row>
    <row r="1520" spans="1:4">
      <c r="A1520" t="s">
        <v>4752</v>
      </c>
      <c r="B1520" t="s">
        <v>4753</v>
      </c>
      <c r="C1520" s="372">
        <v>1345</v>
      </c>
      <c r="D1520" s="372">
        <v>1345</v>
      </c>
    </row>
    <row r="1521" spans="1:4">
      <c r="A1521" t="s">
        <v>3333</v>
      </c>
      <c r="B1521" t="s">
        <v>3334</v>
      </c>
      <c r="C1521" s="372">
        <v>512</v>
      </c>
      <c r="D1521" s="372">
        <v>512</v>
      </c>
    </row>
    <row r="1522" spans="1:4">
      <c r="A1522" t="s">
        <v>3950</v>
      </c>
      <c r="B1522" t="s">
        <v>3951</v>
      </c>
      <c r="C1522" s="372">
        <v>1302</v>
      </c>
      <c r="D1522" s="372">
        <v>1302</v>
      </c>
    </row>
    <row r="1523" spans="1:4">
      <c r="A1523" t="s">
        <v>4522</v>
      </c>
      <c r="B1523" t="s">
        <v>4523</v>
      </c>
      <c r="C1523" s="372">
        <v>266</v>
      </c>
      <c r="D1523" s="372">
        <v>266</v>
      </c>
    </row>
    <row r="1524" spans="1:4">
      <c r="A1524" t="s">
        <v>3679</v>
      </c>
      <c r="B1524" t="s">
        <v>3680</v>
      </c>
      <c r="C1524" s="372">
        <v>3982</v>
      </c>
      <c r="D1524" s="372">
        <v>3982</v>
      </c>
    </row>
    <row r="1525" spans="1:4">
      <c r="A1525" t="s">
        <v>3456</v>
      </c>
      <c r="B1525" t="s">
        <v>3457</v>
      </c>
      <c r="C1525" s="372">
        <v>26</v>
      </c>
      <c r="D1525" s="372">
        <v>26</v>
      </c>
    </row>
    <row r="1526" spans="1:4">
      <c r="A1526" t="s">
        <v>3458</v>
      </c>
      <c r="B1526" t="s">
        <v>3681</v>
      </c>
      <c r="C1526" s="372">
        <v>26</v>
      </c>
      <c r="D1526" s="372">
        <v>26</v>
      </c>
    </row>
    <row r="1527" spans="1:4">
      <c r="A1527" t="s">
        <v>3459</v>
      </c>
      <c r="B1527" t="s">
        <v>3460</v>
      </c>
      <c r="C1527" s="372">
        <v>21</v>
      </c>
      <c r="D1527" s="372">
        <v>21</v>
      </c>
    </row>
    <row r="1528" spans="1:4">
      <c r="A1528" t="s">
        <v>4629</v>
      </c>
      <c r="B1528" t="s">
        <v>4630</v>
      </c>
      <c r="C1528" s="372">
        <v>4660</v>
      </c>
      <c r="D1528" s="372">
        <v>4660</v>
      </c>
    </row>
    <row r="1529" spans="1:4">
      <c r="A1529" t="s">
        <v>4631</v>
      </c>
      <c r="B1529" t="s">
        <v>4632</v>
      </c>
      <c r="C1529" s="372">
        <v>4561</v>
      </c>
      <c r="D1529" s="372">
        <v>4561</v>
      </c>
    </row>
    <row r="1530" spans="1:4">
      <c r="A1530" t="s">
        <v>4705</v>
      </c>
      <c r="B1530" t="s">
        <v>4706</v>
      </c>
      <c r="C1530" s="372">
        <v>7</v>
      </c>
      <c r="D1530" s="372">
        <v>7</v>
      </c>
    </row>
    <row r="1531" spans="1:4">
      <c r="A1531" t="s">
        <v>4633</v>
      </c>
      <c r="B1531" t="s">
        <v>4634</v>
      </c>
      <c r="C1531" s="372">
        <v>2</v>
      </c>
      <c r="D1531" s="372">
        <v>2</v>
      </c>
    </row>
    <row r="1532" spans="1:4">
      <c r="A1532" t="s">
        <v>4707</v>
      </c>
      <c r="B1532" t="s">
        <v>4708</v>
      </c>
      <c r="C1532" s="372">
        <v>9</v>
      </c>
      <c r="D1532" s="372">
        <v>9</v>
      </c>
    </row>
    <row r="1533" spans="1:4">
      <c r="A1533" t="s">
        <v>4709</v>
      </c>
      <c r="B1533" t="s">
        <v>4710</v>
      </c>
      <c r="C1533" s="372">
        <v>1</v>
      </c>
      <c r="D1533" s="372">
        <v>1</v>
      </c>
    </row>
    <row r="1534" spans="1:4">
      <c r="A1534" t="s">
        <v>4635</v>
      </c>
      <c r="B1534" t="s">
        <v>4636</v>
      </c>
      <c r="C1534" s="372">
        <v>52</v>
      </c>
      <c r="D1534" s="372">
        <v>52</v>
      </c>
    </row>
    <row r="1535" spans="1:4">
      <c r="A1535" t="s">
        <v>4637</v>
      </c>
      <c r="B1535" t="s">
        <v>4638</v>
      </c>
      <c r="C1535" s="372">
        <v>3</v>
      </c>
      <c r="D1535" s="372">
        <v>3</v>
      </c>
    </row>
    <row r="1536" spans="1:4">
      <c r="A1536" t="s">
        <v>4639</v>
      </c>
      <c r="B1536" t="s">
        <v>4640</v>
      </c>
      <c r="C1536" s="372">
        <v>134</v>
      </c>
      <c r="D1536" s="372">
        <v>134</v>
      </c>
    </row>
    <row r="1537" spans="1:4">
      <c r="A1537" t="s">
        <v>4701</v>
      </c>
      <c r="B1537" t="s">
        <v>4702</v>
      </c>
      <c r="C1537" s="372">
        <v>4</v>
      </c>
      <c r="D1537" s="372">
        <v>4</v>
      </c>
    </row>
    <row r="1538" spans="1:4">
      <c r="A1538" t="s">
        <v>4641</v>
      </c>
      <c r="B1538" t="s">
        <v>4642</v>
      </c>
      <c r="C1538" s="372">
        <v>4</v>
      </c>
      <c r="D1538" s="372">
        <v>4</v>
      </c>
    </row>
    <row r="1539" spans="1:4">
      <c r="A1539" t="s">
        <v>4643</v>
      </c>
      <c r="B1539" t="s">
        <v>4644</v>
      </c>
      <c r="C1539" s="372">
        <v>24</v>
      </c>
      <c r="D1539" s="372">
        <v>24</v>
      </c>
    </row>
    <row r="1540" spans="1:4">
      <c r="A1540" t="s">
        <v>4645</v>
      </c>
      <c r="B1540" t="s">
        <v>4646</v>
      </c>
      <c r="C1540" s="372">
        <v>10</v>
      </c>
      <c r="D1540" s="372">
        <v>10</v>
      </c>
    </row>
    <row r="1541" spans="1:4">
      <c r="A1541" t="s">
        <v>4647</v>
      </c>
      <c r="B1541" t="s">
        <v>4648</v>
      </c>
      <c r="C1541" s="372">
        <v>139</v>
      </c>
      <c r="D1541" s="372">
        <v>139</v>
      </c>
    </row>
    <row r="1542" spans="1:4">
      <c r="A1542" t="s">
        <v>4649</v>
      </c>
      <c r="B1542" t="s">
        <v>4650</v>
      </c>
      <c r="C1542" s="372">
        <v>3</v>
      </c>
      <c r="D1542" s="372">
        <v>3</v>
      </c>
    </row>
    <row r="1543" spans="1:4">
      <c r="A1543" t="s">
        <v>4651</v>
      </c>
      <c r="B1543" t="s">
        <v>4652</v>
      </c>
      <c r="C1543" s="372">
        <v>72</v>
      </c>
      <c r="D1543" s="372">
        <v>72</v>
      </c>
    </row>
    <row r="1544" spans="1:4">
      <c r="A1544" t="s">
        <v>4653</v>
      </c>
      <c r="B1544" t="s">
        <v>4654</v>
      </c>
      <c r="C1544" s="372">
        <v>3</v>
      </c>
      <c r="D1544" s="372">
        <v>3</v>
      </c>
    </row>
    <row r="1545" spans="1:4">
      <c r="A1545" t="s">
        <v>4655</v>
      </c>
      <c r="B1545" t="s">
        <v>4656</v>
      </c>
      <c r="C1545" s="372">
        <v>100</v>
      </c>
      <c r="D1545" s="372">
        <v>100</v>
      </c>
    </row>
    <row r="1546" spans="1:4">
      <c r="A1546" t="s">
        <v>4657</v>
      </c>
      <c r="B1546" t="s">
        <v>4658</v>
      </c>
      <c r="C1546" s="372">
        <v>4</v>
      </c>
      <c r="D1546" s="372">
        <v>4</v>
      </c>
    </row>
    <row r="1547" spans="1:4">
      <c r="A1547" t="s">
        <v>4659</v>
      </c>
      <c r="B1547" t="s">
        <v>4660</v>
      </c>
      <c r="C1547" s="372">
        <v>1284</v>
      </c>
      <c r="D1547" s="372">
        <v>1284</v>
      </c>
    </row>
    <row r="1548" spans="1:4">
      <c r="A1548" t="s">
        <v>4661</v>
      </c>
      <c r="B1548" t="s">
        <v>4662</v>
      </c>
      <c r="C1548" s="372">
        <v>8</v>
      </c>
      <c r="D1548" s="372">
        <v>8</v>
      </c>
    </row>
    <row r="1549" spans="1:4">
      <c r="A1549" t="s">
        <v>4663</v>
      </c>
      <c r="B1549" t="s">
        <v>4664</v>
      </c>
      <c r="C1549" s="372">
        <v>1860</v>
      </c>
      <c r="D1549" s="372">
        <v>1860</v>
      </c>
    </row>
    <row r="1550" spans="1:4">
      <c r="A1550" t="s">
        <v>3461</v>
      </c>
      <c r="B1550" t="s">
        <v>3462</v>
      </c>
      <c r="C1550" s="372">
        <v>1179</v>
      </c>
      <c r="D1550" s="372">
        <v>1179</v>
      </c>
    </row>
    <row r="1551" spans="1:4">
      <c r="A1551" t="s">
        <v>3839</v>
      </c>
      <c r="B1551" t="s">
        <v>3840</v>
      </c>
      <c r="C1551" s="372">
        <v>5030</v>
      </c>
      <c r="D1551" s="372">
        <v>5030</v>
      </c>
    </row>
    <row r="1552" spans="1:4">
      <c r="A1552" t="s">
        <v>3682</v>
      </c>
      <c r="B1552" t="s">
        <v>3683</v>
      </c>
      <c r="C1552" s="372">
        <v>16</v>
      </c>
      <c r="D1552" s="372">
        <v>16</v>
      </c>
    </row>
    <row r="1553" spans="1:4">
      <c r="A1553" t="s">
        <v>3684</v>
      </c>
      <c r="B1553" t="s">
        <v>3685</v>
      </c>
      <c r="C1553" s="372">
        <v>447</v>
      </c>
      <c r="D1553" s="372">
        <v>447</v>
      </c>
    </row>
    <row r="1554" spans="1:4">
      <c r="A1554" t="s">
        <v>4665</v>
      </c>
      <c r="B1554" t="s">
        <v>4666</v>
      </c>
      <c r="C1554" s="372">
        <v>2</v>
      </c>
      <c r="D1554" s="372">
        <v>2</v>
      </c>
    </row>
    <row r="1555" spans="1:4">
      <c r="A1555" t="s">
        <v>3686</v>
      </c>
      <c r="B1555" t="s">
        <v>3687</v>
      </c>
      <c r="C1555" s="372">
        <v>63</v>
      </c>
      <c r="D1555" s="372">
        <v>63</v>
      </c>
    </row>
    <row r="1556" spans="1:4">
      <c r="A1556" t="s">
        <v>4699</v>
      </c>
      <c r="B1556" t="s">
        <v>4700</v>
      </c>
      <c r="C1556" s="372">
        <v>1</v>
      </c>
      <c r="D1556" s="372">
        <v>1</v>
      </c>
    </row>
    <row r="1557" spans="1:4">
      <c r="A1557" t="s">
        <v>4703</v>
      </c>
      <c r="B1557" t="s">
        <v>4704</v>
      </c>
      <c r="C1557" s="372">
        <v>1</v>
      </c>
      <c r="D1557" s="372">
        <v>1</v>
      </c>
    </row>
    <row r="1558" spans="1:4">
      <c r="A1558" t="s">
        <v>4353</v>
      </c>
      <c r="B1558" t="s">
        <v>4354</v>
      </c>
      <c r="C1558" s="372">
        <v>1</v>
      </c>
      <c r="D1558" s="372">
        <v>1</v>
      </c>
    </row>
    <row r="1559" spans="1:4">
      <c r="A1559" t="s">
        <v>4232</v>
      </c>
      <c r="B1559" t="s">
        <v>4233</v>
      </c>
      <c r="C1559" s="372">
        <v>605</v>
      </c>
      <c r="D1559" s="372">
        <v>605</v>
      </c>
    </row>
    <row r="1560" spans="1:4">
      <c r="A1560" t="s">
        <v>4667</v>
      </c>
      <c r="B1560" t="s">
        <v>4668</v>
      </c>
      <c r="C1560" s="372">
        <v>208</v>
      </c>
      <c r="D1560" s="372">
        <v>208</v>
      </c>
    </row>
    <row r="1561" spans="1:4">
      <c r="A1561" t="s">
        <v>4669</v>
      </c>
      <c r="B1561" t="s">
        <v>4670</v>
      </c>
      <c r="C1561" s="372">
        <v>1510</v>
      </c>
      <c r="D1561" s="372">
        <v>1510</v>
      </c>
    </row>
    <row r="1562" spans="1:4">
      <c r="A1562" t="s">
        <v>4671</v>
      </c>
      <c r="B1562" t="s">
        <v>4672</v>
      </c>
      <c r="C1562" s="372">
        <v>686</v>
      </c>
      <c r="D1562" s="372">
        <v>686</v>
      </c>
    </row>
    <row r="1563" spans="1:4">
      <c r="A1563" t="s">
        <v>4673</v>
      </c>
      <c r="B1563" t="s">
        <v>4674</v>
      </c>
      <c r="C1563" s="372">
        <v>1947</v>
      </c>
      <c r="D1563" s="372">
        <v>1947</v>
      </c>
    </row>
    <row r="1564" spans="1:4">
      <c r="A1564" t="s">
        <v>4675</v>
      </c>
      <c r="B1564" t="s">
        <v>4676</v>
      </c>
      <c r="C1564" s="372">
        <v>124</v>
      </c>
      <c r="D1564" s="372">
        <v>124</v>
      </c>
    </row>
    <row r="1565" spans="1:4">
      <c r="A1565" t="s">
        <v>4677</v>
      </c>
      <c r="B1565" t="s">
        <v>4678</v>
      </c>
      <c r="C1565" s="372">
        <v>818</v>
      </c>
      <c r="D1565" s="372">
        <v>818</v>
      </c>
    </row>
    <row r="1566" spans="1:4">
      <c r="A1566" t="s">
        <v>4679</v>
      </c>
      <c r="B1566" t="s">
        <v>4680</v>
      </c>
      <c r="C1566" s="372">
        <v>15</v>
      </c>
      <c r="D1566" s="372">
        <v>15</v>
      </c>
    </row>
    <row r="1567" spans="1:4">
      <c r="A1567" t="s">
        <v>4681</v>
      </c>
      <c r="B1567" t="s">
        <v>4682</v>
      </c>
      <c r="C1567" s="372">
        <v>16</v>
      </c>
      <c r="D1567" s="372">
        <v>16</v>
      </c>
    </row>
    <row r="1568" spans="1:4">
      <c r="A1568" t="s">
        <v>4683</v>
      </c>
      <c r="B1568" t="s">
        <v>4684</v>
      </c>
      <c r="C1568" s="372">
        <v>6</v>
      </c>
      <c r="D1568" s="372">
        <v>6</v>
      </c>
    </row>
    <row r="1569" spans="1:4">
      <c r="A1569" t="s">
        <v>4685</v>
      </c>
      <c r="B1569" t="s">
        <v>4686</v>
      </c>
      <c r="C1569" s="372">
        <v>9</v>
      </c>
      <c r="D1569" s="372">
        <v>9</v>
      </c>
    </row>
    <row r="1570" spans="1:4">
      <c r="A1570" t="s">
        <v>4687</v>
      </c>
      <c r="B1570" t="s">
        <v>4688</v>
      </c>
      <c r="C1570" s="372">
        <v>128</v>
      </c>
      <c r="D1570" s="372">
        <v>128</v>
      </c>
    </row>
    <row r="1571" spans="1:4">
      <c r="A1571" t="s">
        <v>4689</v>
      </c>
      <c r="B1571" t="s">
        <v>4690</v>
      </c>
      <c r="C1571" s="372">
        <v>9</v>
      </c>
      <c r="D1571" s="372">
        <v>9</v>
      </c>
    </row>
    <row r="1572" spans="1:4">
      <c r="A1572" t="s">
        <v>3463</v>
      </c>
      <c r="B1572" t="s">
        <v>3464</v>
      </c>
      <c r="C1572" s="372">
        <v>1469</v>
      </c>
      <c r="D1572" s="372">
        <v>1469</v>
      </c>
    </row>
    <row r="1573" spans="1:4">
      <c r="A1573" t="s">
        <v>3465</v>
      </c>
      <c r="B1573" t="s">
        <v>3466</v>
      </c>
      <c r="C1573" s="372">
        <v>47</v>
      </c>
      <c r="D1573" s="372">
        <v>47</v>
      </c>
    </row>
    <row r="1574" spans="1:4">
      <c r="A1574" t="s">
        <v>4691</v>
      </c>
      <c r="B1574" t="s">
        <v>4692</v>
      </c>
      <c r="C1574" s="372">
        <v>1959</v>
      </c>
      <c r="D1574" s="372">
        <v>1959</v>
      </c>
    </row>
    <row r="1575" spans="1:4">
      <c r="A1575" t="s">
        <v>3467</v>
      </c>
      <c r="B1575" t="s">
        <v>3468</v>
      </c>
      <c r="C1575" s="372">
        <v>2</v>
      </c>
      <c r="D1575" s="372">
        <v>2</v>
      </c>
    </row>
    <row r="1576" spans="1:4">
      <c r="A1576" t="s">
        <v>4693</v>
      </c>
      <c r="B1576" t="s">
        <v>4694</v>
      </c>
      <c r="C1576" s="372">
        <v>1</v>
      </c>
      <c r="D1576" s="372">
        <v>1</v>
      </c>
    </row>
    <row r="1577" spans="1:4">
      <c r="A1577" t="s">
        <v>4695</v>
      </c>
      <c r="B1577" t="s">
        <v>4696</v>
      </c>
      <c r="C1577" s="372">
        <v>129</v>
      </c>
      <c r="D1577" s="372">
        <v>129</v>
      </c>
    </row>
    <row r="1578" spans="1:4">
      <c r="A1578" t="s">
        <v>3841</v>
      </c>
      <c r="B1578" t="s">
        <v>3842</v>
      </c>
      <c r="C1578" s="372">
        <v>21850</v>
      </c>
      <c r="D1578" s="372">
        <v>21850</v>
      </c>
    </row>
    <row r="1579" spans="1:4">
      <c r="A1579" t="s">
        <v>4713</v>
      </c>
      <c r="B1579" t="s">
        <v>4714</v>
      </c>
      <c r="C1579" s="372">
        <v>1</v>
      </c>
      <c r="D1579" s="372">
        <v>1</v>
      </c>
    </row>
    <row r="1580" spans="1:4">
      <c r="A1580" t="s">
        <v>3843</v>
      </c>
      <c r="B1580" t="s">
        <v>3844</v>
      </c>
      <c r="C1580" s="372">
        <v>2</v>
      </c>
      <c r="D1580" s="372">
        <v>2</v>
      </c>
    </row>
    <row r="1581" spans="1:4">
      <c r="A1581" t="s">
        <v>4355</v>
      </c>
      <c r="B1581" t="s">
        <v>4356</v>
      </c>
      <c r="C1581" s="372">
        <v>1</v>
      </c>
      <c r="D1581" s="372">
        <v>1</v>
      </c>
    </row>
    <row r="1582" spans="1:4">
      <c r="A1582" t="s">
        <v>3469</v>
      </c>
      <c r="B1582" t="s">
        <v>3470</v>
      </c>
      <c r="C1582" s="372">
        <v>387</v>
      </c>
      <c r="D1582" s="372">
        <v>387</v>
      </c>
    </row>
    <row r="1583" spans="1:4">
      <c r="A1583" t="s">
        <v>4550</v>
      </c>
      <c r="B1583" t="s">
        <v>4551</v>
      </c>
      <c r="C1583" s="372">
        <v>2476</v>
      </c>
      <c r="D1583" s="372">
        <v>2476</v>
      </c>
    </row>
    <row r="1584" spans="1:4">
      <c r="A1584" t="s">
        <v>4234</v>
      </c>
      <c r="B1584" t="s">
        <v>4235</v>
      </c>
      <c r="C1584" s="372">
        <v>3</v>
      </c>
      <c r="D1584" s="372">
        <v>3</v>
      </c>
    </row>
    <row r="1585" spans="1:4">
      <c r="A1585" t="s">
        <v>4236</v>
      </c>
      <c r="B1585" t="s">
        <v>4237</v>
      </c>
      <c r="C1585" s="372">
        <v>215</v>
      </c>
      <c r="D1585" s="372">
        <v>215</v>
      </c>
    </row>
    <row r="1586" spans="1:4">
      <c r="A1586" t="s">
        <v>3335</v>
      </c>
      <c r="B1586" t="s">
        <v>3336</v>
      </c>
      <c r="C1586" s="372">
        <v>4160</v>
      </c>
      <c r="D1586" s="372">
        <v>4160</v>
      </c>
    </row>
    <row r="1587" spans="1:4">
      <c r="A1587" t="s">
        <v>4238</v>
      </c>
      <c r="B1587" t="s">
        <v>4239</v>
      </c>
      <c r="C1587" s="372">
        <v>842</v>
      </c>
      <c r="D1587" s="372">
        <v>842</v>
      </c>
    </row>
    <row r="1588" spans="1:4">
      <c r="A1588" t="s">
        <v>3555</v>
      </c>
      <c r="B1588" t="s">
        <v>3556</v>
      </c>
      <c r="C1588" s="372">
        <v>12916</v>
      </c>
      <c r="D1588" s="372">
        <v>12916</v>
      </c>
    </row>
    <row r="1589" spans="1:4">
      <c r="A1589" t="s">
        <v>3557</v>
      </c>
      <c r="B1589" t="s">
        <v>3558</v>
      </c>
      <c r="C1589" s="372">
        <v>13314</v>
      </c>
      <c r="D1589" s="372">
        <v>13314</v>
      </c>
    </row>
    <row r="1590" spans="1:4">
      <c r="A1590" t="s">
        <v>3559</v>
      </c>
      <c r="B1590" t="s">
        <v>3560</v>
      </c>
      <c r="C1590" s="372">
        <v>12917</v>
      </c>
      <c r="D1590" s="372">
        <v>12917</v>
      </c>
    </row>
    <row r="1591" spans="1:4">
      <c r="A1591" t="s">
        <v>4240</v>
      </c>
      <c r="B1591" t="s">
        <v>4241</v>
      </c>
      <c r="C1591" s="372">
        <v>261</v>
      </c>
      <c r="D1591" s="372">
        <v>261</v>
      </c>
    </row>
    <row r="1592" spans="1:4">
      <c r="A1592" t="s">
        <v>4242</v>
      </c>
      <c r="B1592" t="s">
        <v>4243</v>
      </c>
      <c r="C1592" s="372">
        <v>520</v>
      </c>
      <c r="D1592" s="372">
        <v>520</v>
      </c>
    </row>
    <row r="1593" spans="1:4">
      <c r="A1593" t="s">
        <v>4244</v>
      </c>
      <c r="B1593" t="s">
        <v>4245</v>
      </c>
      <c r="C1593" s="372">
        <v>53</v>
      </c>
      <c r="D1593" s="372">
        <v>53</v>
      </c>
    </row>
    <row r="1594" spans="1:4">
      <c r="A1594" t="s">
        <v>4246</v>
      </c>
      <c r="B1594" t="s">
        <v>4247</v>
      </c>
      <c r="C1594" s="372">
        <v>491</v>
      </c>
      <c r="D1594" s="372">
        <v>491</v>
      </c>
    </row>
    <row r="1595" spans="1:4">
      <c r="A1595" t="s">
        <v>3471</v>
      </c>
      <c r="B1595" t="s">
        <v>3472</v>
      </c>
      <c r="C1595" s="372">
        <v>1192</v>
      </c>
      <c r="D1595" s="372">
        <v>1192</v>
      </c>
    </row>
    <row r="1596" spans="1:4">
      <c r="A1596" t="s">
        <v>3561</v>
      </c>
      <c r="B1596" t="s">
        <v>3562</v>
      </c>
      <c r="C1596" s="372">
        <v>12916</v>
      </c>
      <c r="D1596" s="372">
        <v>12916</v>
      </c>
    </row>
    <row r="1597" spans="1:4">
      <c r="A1597" t="s">
        <v>3138</v>
      </c>
      <c r="B1597" t="s">
        <v>3139</v>
      </c>
      <c r="C1597" s="372">
        <v>40389</v>
      </c>
      <c r="D1597" s="372">
        <v>40389</v>
      </c>
    </row>
    <row r="1598" spans="1:4">
      <c r="A1598" t="s">
        <v>3140</v>
      </c>
      <c r="B1598" t="s">
        <v>3141</v>
      </c>
      <c r="C1598" s="372">
        <v>35797</v>
      </c>
      <c r="D1598" s="372">
        <v>35797</v>
      </c>
    </row>
    <row r="1599" spans="1:4">
      <c r="A1599" t="s">
        <v>3337</v>
      </c>
      <c r="B1599" t="s">
        <v>3338</v>
      </c>
      <c r="C1599" s="372">
        <v>37943</v>
      </c>
      <c r="D1599" s="372">
        <v>37943</v>
      </c>
    </row>
    <row r="1600" spans="1:4">
      <c r="A1600" t="s">
        <v>3625</v>
      </c>
      <c r="B1600" t="s">
        <v>3626</v>
      </c>
      <c r="C1600" s="372">
        <v>251</v>
      </c>
      <c r="D1600" s="372">
        <v>251</v>
      </c>
    </row>
    <row r="1601" spans="1:4">
      <c r="A1601" t="s">
        <v>3563</v>
      </c>
      <c r="B1601" t="s">
        <v>3564</v>
      </c>
      <c r="C1601" s="372">
        <v>13203</v>
      </c>
      <c r="D1601" s="372">
        <v>13203</v>
      </c>
    </row>
    <row r="1602" spans="1:4">
      <c r="A1602" t="s">
        <v>3473</v>
      </c>
      <c r="B1602" t="s">
        <v>3474</v>
      </c>
      <c r="C1602" s="372">
        <v>11735</v>
      </c>
      <c r="D1602" s="372">
        <v>11735</v>
      </c>
    </row>
    <row r="1603" spans="1:4">
      <c r="A1603" t="s">
        <v>3212</v>
      </c>
      <c r="B1603" t="s">
        <v>3213</v>
      </c>
      <c r="C1603" s="372">
        <v>30513</v>
      </c>
      <c r="D1603" s="372">
        <v>30513</v>
      </c>
    </row>
    <row r="1604" spans="1:4">
      <c r="A1604" t="s">
        <v>4248</v>
      </c>
      <c r="B1604" t="s">
        <v>4249</v>
      </c>
      <c r="C1604" s="372">
        <v>325</v>
      </c>
      <c r="D1604" s="372">
        <v>325</v>
      </c>
    </row>
    <row r="1605" spans="1:4">
      <c r="A1605" t="s">
        <v>3214</v>
      </c>
      <c r="B1605" t="s">
        <v>3215</v>
      </c>
      <c r="C1605" s="372">
        <v>5576</v>
      </c>
      <c r="D1605" s="372">
        <v>5576</v>
      </c>
    </row>
    <row r="1606" spans="1:4">
      <c r="A1606" t="s">
        <v>3627</v>
      </c>
      <c r="B1606" t="s">
        <v>3628</v>
      </c>
      <c r="C1606" s="372">
        <v>1498</v>
      </c>
      <c r="D1606" s="372">
        <v>1498</v>
      </c>
    </row>
    <row r="1607" spans="1:4">
      <c r="A1607" t="s">
        <v>4023</v>
      </c>
      <c r="B1607" t="s">
        <v>4024</v>
      </c>
      <c r="C1607" s="372">
        <v>26875</v>
      </c>
      <c r="D1607" s="372">
        <v>26875</v>
      </c>
    </row>
    <row r="1608" spans="1:4">
      <c r="A1608" t="s">
        <v>4025</v>
      </c>
      <c r="B1608" t="s">
        <v>4026</v>
      </c>
      <c r="C1608" s="372">
        <v>3912</v>
      </c>
      <c r="D1608" s="372">
        <v>3912</v>
      </c>
    </row>
    <row r="1609" spans="1:4">
      <c r="A1609" t="s">
        <v>4027</v>
      </c>
      <c r="B1609" t="s">
        <v>4028</v>
      </c>
      <c r="C1609" s="372">
        <v>4221</v>
      </c>
      <c r="D1609" s="372">
        <v>4221</v>
      </c>
    </row>
    <row r="1610" spans="1:4">
      <c r="A1610" t="s">
        <v>3565</v>
      </c>
      <c r="B1610" t="s">
        <v>3566</v>
      </c>
      <c r="C1610" s="372">
        <v>36</v>
      </c>
      <c r="D1610" s="372">
        <v>36</v>
      </c>
    </row>
    <row r="1611" spans="1:4">
      <c r="A1611" t="s">
        <v>4250</v>
      </c>
      <c r="B1611" t="s">
        <v>4251</v>
      </c>
      <c r="C1611" s="372">
        <v>353</v>
      </c>
      <c r="D1611" s="372">
        <v>353</v>
      </c>
    </row>
    <row r="1612" spans="1:4">
      <c r="A1612" t="s">
        <v>4252</v>
      </c>
      <c r="B1612" t="s">
        <v>4253</v>
      </c>
      <c r="C1612" s="372">
        <v>1725</v>
      </c>
      <c r="D1612" s="372">
        <v>1725</v>
      </c>
    </row>
    <row r="1613" spans="1:4">
      <c r="A1613" t="s">
        <v>4254</v>
      </c>
      <c r="B1613" t="s">
        <v>4255</v>
      </c>
      <c r="C1613" s="372">
        <v>1615</v>
      </c>
      <c r="D1613" s="372">
        <v>1615</v>
      </c>
    </row>
    <row r="1614" spans="1:4">
      <c r="A1614" t="s">
        <v>3142</v>
      </c>
      <c r="B1614" t="s">
        <v>3688</v>
      </c>
      <c r="C1614" s="372">
        <v>12334</v>
      </c>
      <c r="D1614" s="372">
        <v>12334</v>
      </c>
    </row>
    <row r="1615" spans="1:4">
      <c r="A1615" t="s">
        <v>3143</v>
      </c>
      <c r="B1615" t="s">
        <v>3144</v>
      </c>
      <c r="C1615" s="372">
        <v>41071</v>
      </c>
      <c r="D1615" s="372">
        <v>41071</v>
      </c>
    </row>
    <row r="1616" spans="1:4">
      <c r="A1616" t="s">
        <v>4256</v>
      </c>
      <c r="B1616" t="s">
        <v>6651</v>
      </c>
      <c r="C1616" s="372">
        <v>2264</v>
      </c>
      <c r="D1616" s="372">
        <v>2264</v>
      </c>
    </row>
    <row r="1617" spans="1:4">
      <c r="A1617" t="s">
        <v>4257</v>
      </c>
      <c r="B1617" t="s">
        <v>4258</v>
      </c>
      <c r="C1617" s="372">
        <v>3757</v>
      </c>
      <c r="D1617" s="372">
        <v>3757</v>
      </c>
    </row>
    <row r="1618" spans="1:4">
      <c r="A1618" t="s">
        <v>4259</v>
      </c>
      <c r="B1618" t="s">
        <v>6652</v>
      </c>
      <c r="C1618" s="372">
        <v>1434</v>
      </c>
      <c r="D1618" s="372">
        <v>1434</v>
      </c>
    </row>
    <row r="1619" spans="1:4">
      <c r="A1619" t="s">
        <v>3642</v>
      </c>
      <c r="B1619" t="s">
        <v>4552</v>
      </c>
      <c r="C1619" s="372">
        <v>25402</v>
      </c>
      <c r="D1619" s="372">
        <v>25402</v>
      </c>
    </row>
    <row r="1620" spans="1:4">
      <c r="A1620" t="s">
        <v>4553</v>
      </c>
      <c r="B1620" t="s">
        <v>4554</v>
      </c>
      <c r="C1620" s="372">
        <v>83</v>
      </c>
      <c r="D1620" s="372">
        <v>83</v>
      </c>
    </row>
    <row r="1621" spans="1:4">
      <c r="A1621" t="s">
        <v>4555</v>
      </c>
      <c r="B1621" t="s">
        <v>4556</v>
      </c>
      <c r="C1621" s="372">
        <v>2</v>
      </c>
      <c r="D1621" s="372">
        <v>2</v>
      </c>
    </row>
    <row r="1622" spans="1:4">
      <c r="A1622" t="s">
        <v>3629</v>
      </c>
      <c r="B1622" t="s">
        <v>3630</v>
      </c>
      <c r="C1622" s="372">
        <v>16513</v>
      </c>
      <c r="D1622" s="372">
        <v>16513</v>
      </c>
    </row>
    <row r="1623" spans="1:4">
      <c r="A1623" t="s">
        <v>3145</v>
      </c>
      <c r="B1623" t="s">
        <v>6650</v>
      </c>
      <c r="C1623" s="372">
        <v>47033</v>
      </c>
      <c r="D1623" s="372">
        <v>47033</v>
      </c>
    </row>
    <row r="1624" spans="1:4">
      <c r="A1624" t="s">
        <v>4260</v>
      </c>
      <c r="B1624" t="s">
        <v>4261</v>
      </c>
      <c r="C1624" s="372">
        <v>549</v>
      </c>
      <c r="D1624" s="372">
        <v>549</v>
      </c>
    </row>
    <row r="1625" spans="1:4">
      <c r="A1625" t="s">
        <v>4262</v>
      </c>
      <c r="B1625" t="s">
        <v>4263</v>
      </c>
      <c r="C1625" s="372">
        <v>2</v>
      </c>
      <c r="D1625" s="372">
        <v>2</v>
      </c>
    </row>
    <row r="1626" spans="1:4">
      <c r="A1626" t="s">
        <v>4557</v>
      </c>
      <c r="B1626" t="s">
        <v>4558</v>
      </c>
      <c r="C1626" s="372">
        <v>50</v>
      </c>
      <c r="D1626" s="372">
        <v>50</v>
      </c>
    </row>
    <row r="1627" spans="1:4">
      <c r="A1627" t="s">
        <v>3631</v>
      </c>
      <c r="B1627" t="s">
        <v>4264</v>
      </c>
      <c r="C1627" s="372">
        <v>19555</v>
      </c>
      <c r="D1627" s="372">
        <v>19555</v>
      </c>
    </row>
    <row r="1628" spans="1:4">
      <c r="A1628" t="s">
        <v>3475</v>
      </c>
      <c r="B1628" t="s">
        <v>3476</v>
      </c>
      <c r="C1628" s="372">
        <v>13687</v>
      </c>
      <c r="D1628" s="372">
        <v>13687</v>
      </c>
    </row>
    <row r="1629" spans="1:4">
      <c r="A1629" t="s">
        <v>3952</v>
      </c>
      <c r="B1629" t="s">
        <v>3953</v>
      </c>
      <c r="C1629" s="372">
        <v>3057</v>
      </c>
      <c r="D1629" s="372">
        <v>3057</v>
      </c>
    </row>
    <row r="1630" spans="1:4">
      <c r="A1630" t="s">
        <v>3216</v>
      </c>
      <c r="B1630" t="s">
        <v>3976</v>
      </c>
      <c r="C1630" s="372">
        <v>2047</v>
      </c>
      <c r="D1630" s="372">
        <v>2047</v>
      </c>
    </row>
    <row r="1631" spans="1:4">
      <c r="A1631" t="s">
        <v>3477</v>
      </c>
      <c r="B1631" t="s">
        <v>3478</v>
      </c>
      <c r="C1631" s="372">
        <v>3910</v>
      </c>
      <c r="D1631" s="372">
        <v>3910</v>
      </c>
    </row>
    <row r="1632" spans="1:4">
      <c r="A1632" t="s">
        <v>3717</v>
      </c>
      <c r="B1632" t="s">
        <v>3718</v>
      </c>
      <c r="C1632" s="372">
        <v>26</v>
      </c>
      <c r="D1632" s="372">
        <v>26</v>
      </c>
    </row>
    <row r="1633" spans="1:4">
      <c r="A1633" t="s">
        <v>3719</v>
      </c>
      <c r="B1633" t="s">
        <v>3720</v>
      </c>
      <c r="C1633" s="372">
        <v>1</v>
      </c>
      <c r="D1633" s="372">
        <v>1</v>
      </c>
    </row>
    <row r="1634" spans="1:4">
      <c r="A1634" t="s">
        <v>3217</v>
      </c>
      <c r="B1634" t="s">
        <v>3218</v>
      </c>
      <c r="C1634" s="372">
        <v>42</v>
      </c>
      <c r="D1634" s="372">
        <v>42</v>
      </c>
    </row>
    <row r="1635" spans="1:4">
      <c r="A1635" t="s">
        <v>4265</v>
      </c>
      <c r="B1635" t="s">
        <v>4266</v>
      </c>
      <c r="C1635" s="372">
        <v>1336</v>
      </c>
      <c r="D1635" s="372">
        <v>1336</v>
      </c>
    </row>
    <row r="1636" spans="1:4">
      <c r="A1636" t="s">
        <v>4267</v>
      </c>
      <c r="B1636" t="s">
        <v>4268</v>
      </c>
      <c r="C1636" s="372">
        <v>236</v>
      </c>
      <c r="D1636" s="372">
        <v>236</v>
      </c>
    </row>
    <row r="1637" spans="1:4">
      <c r="A1637" t="s">
        <v>4269</v>
      </c>
      <c r="B1637" t="s">
        <v>4270</v>
      </c>
      <c r="C1637" s="372">
        <v>217</v>
      </c>
      <c r="D1637" s="372">
        <v>217</v>
      </c>
    </row>
    <row r="1638" spans="1:4">
      <c r="A1638" t="s">
        <v>4271</v>
      </c>
      <c r="B1638" t="s">
        <v>4272</v>
      </c>
      <c r="C1638" s="372">
        <v>3289</v>
      </c>
      <c r="D1638" s="372">
        <v>3289</v>
      </c>
    </row>
    <row r="1639" spans="1:4">
      <c r="A1639" t="s">
        <v>4273</v>
      </c>
      <c r="B1639" t="s">
        <v>4274</v>
      </c>
      <c r="C1639" s="372">
        <v>217</v>
      </c>
      <c r="D1639" s="372">
        <v>217</v>
      </c>
    </row>
    <row r="1640" spans="1:4">
      <c r="A1640" t="s">
        <v>4754</v>
      </c>
      <c r="B1640" t="s">
        <v>4755</v>
      </c>
      <c r="C1640" s="372">
        <v>25</v>
      </c>
      <c r="D1640" s="372">
        <v>25</v>
      </c>
    </row>
    <row r="1641" spans="1:4">
      <c r="A1641" t="s">
        <v>4756</v>
      </c>
      <c r="B1641" t="s">
        <v>4757</v>
      </c>
      <c r="C1641" s="372">
        <v>1978</v>
      </c>
      <c r="D1641" s="372">
        <v>1978</v>
      </c>
    </row>
    <row r="1642" spans="1:4">
      <c r="A1642" t="s">
        <v>4758</v>
      </c>
      <c r="B1642" t="s">
        <v>4759</v>
      </c>
      <c r="C1642" s="372">
        <v>1533</v>
      </c>
      <c r="D1642" s="372">
        <v>1533</v>
      </c>
    </row>
    <row r="1643" spans="1:4">
      <c r="A1643" t="s">
        <v>4760</v>
      </c>
      <c r="B1643" t="s">
        <v>4761</v>
      </c>
      <c r="C1643" s="372">
        <v>4416</v>
      </c>
      <c r="D1643" s="372">
        <v>4416</v>
      </c>
    </row>
    <row r="1644" spans="1:4">
      <c r="A1644" t="s">
        <v>4762</v>
      </c>
      <c r="B1644" t="s">
        <v>4763</v>
      </c>
      <c r="C1644" s="372">
        <v>10823</v>
      </c>
      <c r="D1644" s="372">
        <v>10823</v>
      </c>
    </row>
    <row r="1645" spans="1:4">
      <c r="A1645" t="s">
        <v>4764</v>
      </c>
      <c r="B1645" t="s">
        <v>4765</v>
      </c>
      <c r="C1645" s="372">
        <v>176</v>
      </c>
      <c r="D1645" s="372">
        <v>176</v>
      </c>
    </row>
    <row r="1646" spans="1:4">
      <c r="A1646" t="s">
        <v>4766</v>
      </c>
      <c r="B1646" t="s">
        <v>4767</v>
      </c>
      <c r="C1646" s="372">
        <v>1190</v>
      </c>
      <c r="D1646" s="372">
        <v>1190</v>
      </c>
    </row>
    <row r="1647" spans="1:4">
      <c r="A1647" t="s">
        <v>4768</v>
      </c>
      <c r="B1647" t="s">
        <v>4769</v>
      </c>
      <c r="C1647" s="372">
        <v>2693</v>
      </c>
      <c r="D1647" s="372">
        <v>2693</v>
      </c>
    </row>
    <row r="1648" spans="1:4">
      <c r="A1648" t="s">
        <v>4770</v>
      </c>
      <c r="B1648" t="s">
        <v>4771</v>
      </c>
      <c r="C1648" s="372">
        <v>12872</v>
      </c>
      <c r="D1648" s="372">
        <v>12872</v>
      </c>
    </row>
    <row r="1649" spans="1:4">
      <c r="A1649" t="s">
        <v>4772</v>
      </c>
      <c r="B1649" t="s">
        <v>4773</v>
      </c>
      <c r="C1649" s="372">
        <v>2934</v>
      </c>
      <c r="D1649" s="372">
        <v>2934</v>
      </c>
    </row>
    <row r="1650" spans="1:4">
      <c r="A1650" t="s">
        <v>4774</v>
      </c>
      <c r="B1650" t="s">
        <v>4775</v>
      </c>
      <c r="C1650" s="372">
        <v>284</v>
      </c>
      <c r="D1650" s="372">
        <v>284</v>
      </c>
    </row>
    <row r="1651" spans="1:4">
      <c r="A1651" t="s">
        <v>4275</v>
      </c>
      <c r="B1651" t="s">
        <v>4276</v>
      </c>
      <c r="C1651" s="372">
        <v>4112</v>
      </c>
      <c r="D1651" s="372">
        <v>4112</v>
      </c>
    </row>
    <row r="1652" spans="1:4">
      <c r="A1652" t="s">
        <v>4277</v>
      </c>
      <c r="B1652" t="s">
        <v>6653</v>
      </c>
      <c r="C1652" s="372">
        <v>11996</v>
      </c>
      <c r="D1652" s="372">
        <v>11996</v>
      </c>
    </row>
    <row r="1653" spans="1:4">
      <c r="A1653" t="s">
        <v>4776</v>
      </c>
      <c r="B1653" t="s">
        <v>4777</v>
      </c>
      <c r="C1653" s="372">
        <v>37</v>
      </c>
      <c r="D1653" s="372">
        <v>37</v>
      </c>
    </row>
    <row r="1654" spans="1:4">
      <c r="A1654" t="s">
        <v>4278</v>
      </c>
      <c r="B1654" t="s">
        <v>4279</v>
      </c>
      <c r="C1654" s="372">
        <v>3533</v>
      </c>
      <c r="D1654" s="372">
        <v>3533</v>
      </c>
    </row>
    <row r="1655" spans="1:4">
      <c r="A1655" t="s">
        <v>4280</v>
      </c>
      <c r="B1655" t="s">
        <v>6654</v>
      </c>
      <c r="C1655" s="372">
        <v>1380</v>
      </c>
      <c r="D1655" s="372">
        <v>1380</v>
      </c>
    </row>
    <row r="1656" spans="1:4">
      <c r="A1656" t="s">
        <v>4281</v>
      </c>
      <c r="B1656" t="s">
        <v>4282</v>
      </c>
      <c r="C1656" s="372">
        <v>2359</v>
      </c>
      <c r="D1656" s="372">
        <v>2359</v>
      </c>
    </row>
    <row r="1657" spans="1:4">
      <c r="A1657" t="s">
        <v>4283</v>
      </c>
      <c r="B1657" t="s">
        <v>4284</v>
      </c>
      <c r="C1657" s="372">
        <v>1538</v>
      </c>
      <c r="D1657" s="372">
        <v>1538</v>
      </c>
    </row>
    <row r="1658" spans="1:4">
      <c r="A1658" t="s">
        <v>4285</v>
      </c>
      <c r="B1658" t="s">
        <v>4286</v>
      </c>
      <c r="C1658" s="372">
        <v>2098</v>
      </c>
      <c r="D1658" s="372">
        <v>2098</v>
      </c>
    </row>
    <row r="1659" spans="1:4">
      <c r="A1659" t="s">
        <v>4778</v>
      </c>
      <c r="B1659" t="s">
        <v>4779</v>
      </c>
      <c r="C1659" s="372">
        <v>4353</v>
      </c>
      <c r="D1659" s="372">
        <v>4353</v>
      </c>
    </row>
    <row r="1660" spans="1:4">
      <c r="A1660" t="s">
        <v>4780</v>
      </c>
      <c r="B1660" t="s">
        <v>4781</v>
      </c>
      <c r="C1660" s="372">
        <v>29</v>
      </c>
      <c r="D1660" s="372">
        <v>29</v>
      </c>
    </row>
    <row r="1661" spans="1:4">
      <c r="A1661" t="s">
        <v>4287</v>
      </c>
      <c r="B1661" t="s">
        <v>4288</v>
      </c>
      <c r="C1661" s="372">
        <v>239</v>
      </c>
      <c r="D1661" s="372">
        <v>239</v>
      </c>
    </row>
    <row r="1662" spans="1:4">
      <c r="A1662" s="947" t="s">
        <v>6639</v>
      </c>
      <c r="B1662" s="947" t="s">
        <v>6640</v>
      </c>
      <c r="C1662" s="948">
        <v>4</v>
      </c>
      <c r="D1662" s="948">
        <v>4</v>
      </c>
    </row>
    <row r="1663" spans="1:4">
      <c r="A1663" t="s">
        <v>4289</v>
      </c>
      <c r="B1663" t="s">
        <v>4290</v>
      </c>
      <c r="C1663" s="372">
        <v>3171</v>
      </c>
      <c r="D1663" s="372">
        <v>3171</v>
      </c>
    </row>
    <row r="1664" spans="1:4">
      <c r="A1664" t="s">
        <v>4291</v>
      </c>
      <c r="B1664" t="s">
        <v>4292</v>
      </c>
      <c r="C1664" s="372">
        <v>239</v>
      </c>
      <c r="D1664" s="372">
        <v>239</v>
      </c>
    </row>
    <row r="1665" spans="1:4">
      <c r="A1665" t="s">
        <v>4293</v>
      </c>
      <c r="B1665" t="s">
        <v>4294</v>
      </c>
      <c r="C1665" s="372">
        <v>226</v>
      </c>
      <c r="D1665" s="372">
        <v>226</v>
      </c>
    </row>
    <row r="1666" spans="1:4">
      <c r="A1666" t="s">
        <v>4782</v>
      </c>
      <c r="B1666" t="s">
        <v>4783</v>
      </c>
      <c r="C1666" s="372">
        <v>3157</v>
      </c>
      <c r="D1666" s="372">
        <v>3157</v>
      </c>
    </row>
    <row r="1667" spans="1:4">
      <c r="A1667" t="s">
        <v>4784</v>
      </c>
      <c r="B1667" t="s">
        <v>4785</v>
      </c>
      <c r="C1667" s="372">
        <v>2687</v>
      </c>
      <c r="D1667" s="372">
        <v>2687</v>
      </c>
    </row>
    <row r="1668" spans="1:4">
      <c r="A1668" t="s">
        <v>4029</v>
      </c>
      <c r="B1668" t="s">
        <v>4030</v>
      </c>
      <c r="C1668" s="372">
        <v>6183</v>
      </c>
      <c r="D1668" s="372">
        <v>6183</v>
      </c>
    </row>
    <row r="1669" spans="1:4">
      <c r="A1669" t="s">
        <v>3146</v>
      </c>
      <c r="B1669" t="s">
        <v>3689</v>
      </c>
      <c r="C1669" s="372">
        <v>4201</v>
      </c>
      <c r="D1669" s="372">
        <v>4201</v>
      </c>
    </row>
    <row r="1670" spans="1:4">
      <c r="A1670" t="s">
        <v>3567</v>
      </c>
      <c r="B1670" t="s">
        <v>3568</v>
      </c>
      <c r="C1670" s="372">
        <v>3304</v>
      </c>
      <c r="D1670" s="372">
        <v>3304</v>
      </c>
    </row>
    <row r="1671" spans="1:4">
      <c r="A1671" t="s">
        <v>3569</v>
      </c>
      <c r="B1671" t="s">
        <v>3570</v>
      </c>
      <c r="C1671" s="372">
        <v>3250</v>
      </c>
      <c r="D1671" s="372">
        <v>3250</v>
      </c>
    </row>
    <row r="1672" spans="1:4">
      <c r="A1672" t="s">
        <v>3571</v>
      </c>
      <c r="B1672" t="s">
        <v>3572</v>
      </c>
      <c r="C1672" s="372">
        <v>3051</v>
      </c>
      <c r="D1672" s="372">
        <v>3051</v>
      </c>
    </row>
    <row r="1673" spans="1:4">
      <c r="A1673" t="s">
        <v>4295</v>
      </c>
      <c r="B1673" t="s">
        <v>4296</v>
      </c>
      <c r="C1673" s="372">
        <v>239</v>
      </c>
      <c r="D1673" s="372">
        <v>239</v>
      </c>
    </row>
    <row r="1674" spans="1:4">
      <c r="A1674" t="s">
        <v>3147</v>
      </c>
      <c r="B1674" t="s">
        <v>3148</v>
      </c>
      <c r="C1674" s="372">
        <v>16006</v>
      </c>
      <c r="D1674" s="372">
        <v>16006</v>
      </c>
    </row>
    <row r="1675" spans="1:4">
      <c r="A1675" t="s">
        <v>4297</v>
      </c>
      <c r="B1675" t="s">
        <v>4298</v>
      </c>
      <c r="C1675" s="372">
        <v>474</v>
      </c>
      <c r="D1675" s="372">
        <v>474</v>
      </c>
    </row>
    <row r="1676" spans="1:4">
      <c r="A1676" t="s">
        <v>4559</v>
      </c>
      <c r="B1676" t="s">
        <v>4560</v>
      </c>
      <c r="C1676" s="372">
        <v>106</v>
      </c>
      <c r="D1676" s="372">
        <v>106</v>
      </c>
    </row>
    <row r="1677" spans="1:4">
      <c r="A1677" t="s">
        <v>4561</v>
      </c>
      <c r="B1677" t="s">
        <v>4562</v>
      </c>
      <c r="C1677" s="372">
        <v>1685</v>
      </c>
      <c r="D1677" s="372">
        <v>1685</v>
      </c>
    </row>
    <row r="1678" spans="1:4">
      <c r="A1678" t="s">
        <v>4299</v>
      </c>
      <c r="B1678" t="s">
        <v>4300</v>
      </c>
      <c r="C1678" s="372">
        <v>135</v>
      </c>
      <c r="D1678" s="372">
        <v>135</v>
      </c>
    </row>
    <row r="1679" spans="1:4">
      <c r="A1679" t="s">
        <v>4301</v>
      </c>
      <c r="B1679" t="s">
        <v>4302</v>
      </c>
      <c r="C1679" s="372">
        <v>2033</v>
      </c>
      <c r="D1679" s="372">
        <v>2033</v>
      </c>
    </row>
    <row r="1680" spans="1:4">
      <c r="A1680" t="s">
        <v>3954</v>
      </c>
      <c r="B1680" t="s">
        <v>3955</v>
      </c>
      <c r="C1680" s="372">
        <v>626</v>
      </c>
      <c r="D1680" s="372">
        <v>626</v>
      </c>
    </row>
    <row r="1681" spans="1:4">
      <c r="A1681" t="s">
        <v>2359</v>
      </c>
      <c r="B1681" t="s">
        <v>2360</v>
      </c>
      <c r="C1681" s="372">
        <v>13</v>
      </c>
      <c r="D1681" s="372">
        <v>13</v>
      </c>
    </row>
    <row r="1682" spans="1:4">
      <c r="A1682" t="s">
        <v>3479</v>
      </c>
      <c r="B1682" t="s">
        <v>3480</v>
      </c>
      <c r="C1682" s="372">
        <v>2326</v>
      </c>
      <c r="D1682" s="372">
        <v>2342</v>
      </c>
    </row>
    <row r="1683" spans="1:4">
      <c r="A1683" t="s">
        <v>3643</v>
      </c>
      <c r="B1683" t="s">
        <v>3644</v>
      </c>
      <c r="C1683" s="372">
        <v>236</v>
      </c>
      <c r="D1683" s="372">
        <v>236</v>
      </c>
    </row>
    <row r="1684" spans="1:4">
      <c r="A1684" t="s">
        <v>3149</v>
      </c>
      <c r="B1684" t="s">
        <v>3150</v>
      </c>
      <c r="C1684" s="372">
        <v>1119</v>
      </c>
      <c r="D1684" s="372">
        <v>1119</v>
      </c>
    </row>
    <row r="1685" spans="1:4">
      <c r="A1685" t="s">
        <v>3219</v>
      </c>
      <c r="B1685" t="s">
        <v>3220</v>
      </c>
      <c r="C1685" s="372">
        <v>2158</v>
      </c>
      <c r="D1685" s="372">
        <v>2158</v>
      </c>
    </row>
    <row r="1686" spans="1:4">
      <c r="A1686" t="s">
        <v>3618</v>
      </c>
      <c r="B1686" t="s">
        <v>3619</v>
      </c>
      <c r="C1686" s="372">
        <v>2</v>
      </c>
      <c r="D1686" s="372">
        <v>2</v>
      </c>
    </row>
    <row r="1687" spans="1:4">
      <c r="A1687" t="s">
        <v>3573</v>
      </c>
      <c r="B1687" t="s">
        <v>3574</v>
      </c>
      <c r="C1687" s="372">
        <v>1260</v>
      </c>
      <c r="D1687" s="372">
        <v>1260</v>
      </c>
    </row>
    <row r="1688" spans="1:4">
      <c r="A1688" t="s">
        <v>3151</v>
      </c>
      <c r="B1688" t="s">
        <v>3221</v>
      </c>
      <c r="C1688" s="372">
        <v>14450</v>
      </c>
      <c r="D1688" s="372">
        <v>14450</v>
      </c>
    </row>
    <row r="1689" spans="1:4">
      <c r="A1689" t="s">
        <v>3152</v>
      </c>
      <c r="B1689" t="s">
        <v>3153</v>
      </c>
      <c r="C1689" s="372">
        <v>2658</v>
      </c>
      <c r="D1689" s="372">
        <v>2658</v>
      </c>
    </row>
    <row r="1690" spans="1:4">
      <c r="A1690" t="s">
        <v>3154</v>
      </c>
      <c r="B1690" t="s">
        <v>3155</v>
      </c>
      <c r="C1690" s="372">
        <v>31026</v>
      </c>
      <c r="D1690" s="372">
        <v>31026</v>
      </c>
    </row>
    <row r="1691" spans="1:4">
      <c r="A1691" t="s">
        <v>3156</v>
      </c>
      <c r="B1691" t="s">
        <v>3157</v>
      </c>
      <c r="C1691" s="372">
        <v>93849</v>
      </c>
      <c r="D1691" s="372">
        <v>93849</v>
      </c>
    </row>
    <row r="1692" spans="1:4">
      <c r="A1692" t="s">
        <v>3158</v>
      </c>
      <c r="B1692" t="s">
        <v>3159</v>
      </c>
      <c r="C1692" s="372">
        <v>15972</v>
      </c>
      <c r="D1692" s="372">
        <v>15972</v>
      </c>
    </row>
    <row r="1693" spans="1:4">
      <c r="A1693" t="s">
        <v>3481</v>
      </c>
      <c r="B1693" t="s">
        <v>3482</v>
      </c>
      <c r="C1693" s="372">
        <v>7</v>
      </c>
      <c r="D1693" s="372">
        <v>7</v>
      </c>
    </row>
    <row r="1694" spans="1:4">
      <c r="A1694" t="s">
        <v>3160</v>
      </c>
      <c r="B1694" t="s">
        <v>3161</v>
      </c>
      <c r="C1694" s="372">
        <v>1662</v>
      </c>
      <c r="D1694" s="372">
        <v>1662</v>
      </c>
    </row>
    <row r="1695" spans="1:4">
      <c r="A1695" t="s">
        <v>3162</v>
      </c>
      <c r="B1695" t="s">
        <v>3163</v>
      </c>
      <c r="C1695" s="372">
        <v>52982</v>
      </c>
      <c r="D1695" s="372">
        <v>52982</v>
      </c>
    </row>
    <row r="1696" spans="1:4">
      <c r="A1696" t="s">
        <v>3164</v>
      </c>
      <c r="B1696" t="s">
        <v>3165</v>
      </c>
      <c r="C1696" s="372">
        <v>52425</v>
      </c>
      <c r="D1696" s="372">
        <v>52425</v>
      </c>
    </row>
    <row r="1697" spans="1:4">
      <c r="A1697" t="s">
        <v>3166</v>
      </c>
      <c r="B1697" t="s">
        <v>3167</v>
      </c>
      <c r="C1697" s="372">
        <v>172038</v>
      </c>
      <c r="D1697" s="372">
        <v>172045</v>
      </c>
    </row>
    <row r="1698" spans="1:4">
      <c r="A1698" t="s">
        <v>3645</v>
      </c>
      <c r="B1698" t="s">
        <v>3646</v>
      </c>
      <c r="C1698" s="372">
        <v>227</v>
      </c>
      <c r="D1698" s="372">
        <v>227</v>
      </c>
    </row>
    <row r="1699" spans="1:4">
      <c r="A1699" t="s">
        <v>3168</v>
      </c>
      <c r="B1699" t="s">
        <v>3169</v>
      </c>
      <c r="C1699" s="372">
        <v>63808</v>
      </c>
      <c r="D1699" s="372">
        <v>63808</v>
      </c>
    </row>
    <row r="1700" spans="1:4">
      <c r="A1700" t="s">
        <v>3339</v>
      </c>
      <c r="B1700" t="s">
        <v>3340</v>
      </c>
      <c r="C1700" s="372">
        <v>6</v>
      </c>
      <c r="D1700" s="372">
        <v>6</v>
      </c>
    </row>
    <row r="1701" spans="1:4">
      <c r="A1701" t="s">
        <v>3483</v>
      </c>
      <c r="B1701" t="s">
        <v>3484</v>
      </c>
      <c r="C1701" s="372">
        <v>5</v>
      </c>
      <c r="D1701" s="372">
        <v>5</v>
      </c>
    </row>
    <row r="1702" spans="1:4">
      <c r="A1702" t="s">
        <v>3499</v>
      </c>
      <c r="B1702" t="s">
        <v>3500</v>
      </c>
      <c r="C1702" s="372">
        <v>7</v>
      </c>
      <c r="D1702" s="372">
        <v>7</v>
      </c>
    </row>
    <row r="1703" spans="1:4">
      <c r="A1703" t="s">
        <v>3170</v>
      </c>
      <c r="B1703" t="s">
        <v>3171</v>
      </c>
      <c r="C1703" s="372">
        <v>12806</v>
      </c>
      <c r="D1703" s="372">
        <v>12806</v>
      </c>
    </row>
    <row r="1704" spans="1:4">
      <c r="A1704" t="s">
        <v>3485</v>
      </c>
      <c r="B1704" t="s">
        <v>3486</v>
      </c>
      <c r="C1704" s="372">
        <v>17</v>
      </c>
      <c r="D1704" s="372">
        <v>17</v>
      </c>
    </row>
    <row r="1705" spans="1:4">
      <c r="A1705" t="s">
        <v>3172</v>
      </c>
      <c r="B1705" t="s">
        <v>3173</v>
      </c>
      <c r="C1705" s="372">
        <v>12880</v>
      </c>
      <c r="D1705" s="372">
        <v>12880</v>
      </c>
    </row>
    <row r="1706" spans="1:4">
      <c r="A1706" t="s">
        <v>3977</v>
      </c>
      <c r="B1706" t="s">
        <v>3978</v>
      </c>
      <c r="C1706" s="372">
        <v>239</v>
      </c>
      <c r="D1706" s="372">
        <v>239</v>
      </c>
    </row>
    <row r="1707" spans="1:4">
      <c r="A1707" t="s">
        <v>3222</v>
      </c>
      <c r="B1707" t="s">
        <v>3223</v>
      </c>
      <c r="C1707" s="372">
        <v>80</v>
      </c>
      <c r="D1707" s="372">
        <v>80</v>
      </c>
    </row>
    <row r="1708" spans="1:4">
      <c r="A1708" t="s">
        <v>3845</v>
      </c>
      <c r="B1708" t="s">
        <v>3846</v>
      </c>
      <c r="C1708" s="372">
        <v>11</v>
      </c>
      <c r="D1708" s="372">
        <v>11</v>
      </c>
    </row>
    <row r="1709" spans="1:4">
      <c r="A1709" t="s">
        <v>3224</v>
      </c>
      <c r="B1709" t="s">
        <v>3225</v>
      </c>
      <c r="C1709" s="372">
        <v>39</v>
      </c>
      <c r="D1709" s="372">
        <v>39</v>
      </c>
    </row>
    <row r="1710" spans="1:4">
      <c r="A1710" t="s">
        <v>3174</v>
      </c>
      <c r="B1710" t="s">
        <v>3175</v>
      </c>
      <c r="C1710" s="372">
        <v>346</v>
      </c>
      <c r="D1710" s="372">
        <v>346</v>
      </c>
    </row>
    <row r="1711" spans="1:4">
      <c r="A1711" t="s">
        <v>3341</v>
      </c>
      <c r="B1711" t="s">
        <v>3342</v>
      </c>
      <c r="C1711" s="372">
        <v>688</v>
      </c>
      <c r="D1711" s="372">
        <v>688</v>
      </c>
    </row>
    <row r="1712" spans="1:4">
      <c r="A1712" t="s">
        <v>3176</v>
      </c>
      <c r="B1712" t="s">
        <v>3177</v>
      </c>
      <c r="C1712" s="372">
        <v>19455</v>
      </c>
      <c r="D1712" s="372">
        <v>19455</v>
      </c>
    </row>
    <row r="1713" spans="1:4">
      <c r="A1713" t="s">
        <v>3226</v>
      </c>
      <c r="B1713" t="s">
        <v>3227</v>
      </c>
      <c r="C1713" s="372">
        <v>1559</v>
      </c>
      <c r="D1713" s="372">
        <v>1559</v>
      </c>
    </row>
    <row r="1714" spans="1:4">
      <c r="A1714" t="s">
        <v>3487</v>
      </c>
      <c r="B1714" t="s">
        <v>3488</v>
      </c>
      <c r="C1714" s="372">
        <v>3</v>
      </c>
      <c r="D1714" s="372">
        <v>3</v>
      </c>
    </row>
    <row r="1715" spans="1:4">
      <c r="A1715" t="s">
        <v>3489</v>
      </c>
      <c r="B1715" t="s">
        <v>3490</v>
      </c>
      <c r="C1715" s="372">
        <v>3333</v>
      </c>
      <c r="D1715" s="372">
        <v>3333</v>
      </c>
    </row>
    <row r="1716" spans="1:4">
      <c r="A1716" t="s">
        <v>3491</v>
      </c>
      <c r="B1716" t="s">
        <v>3492</v>
      </c>
      <c r="C1716" s="372">
        <v>537</v>
      </c>
      <c r="D1716" s="372">
        <v>537</v>
      </c>
    </row>
    <row r="1717" spans="1:4">
      <c r="A1717" t="s">
        <v>3493</v>
      </c>
      <c r="B1717" t="s">
        <v>3494</v>
      </c>
      <c r="C1717" s="372">
        <v>4252</v>
      </c>
      <c r="D1717" s="372">
        <v>4252</v>
      </c>
    </row>
    <row r="1718" spans="1:4">
      <c r="A1718" t="s">
        <v>3178</v>
      </c>
      <c r="B1718" t="s">
        <v>3179</v>
      </c>
      <c r="C1718" s="372">
        <v>109208</v>
      </c>
      <c r="D1718" s="372">
        <v>109217</v>
      </c>
    </row>
    <row r="1719" spans="1:4">
      <c r="A1719" t="s">
        <v>3857</v>
      </c>
      <c r="B1719" t="s">
        <v>3858</v>
      </c>
      <c r="C1719" s="372">
        <v>2</v>
      </c>
      <c r="D1719" s="372">
        <v>2</v>
      </c>
    </row>
    <row r="1720" spans="1:4">
      <c r="A1720" t="s">
        <v>3721</v>
      </c>
      <c r="B1720" t="s">
        <v>3722</v>
      </c>
      <c r="C1720" s="372">
        <v>34</v>
      </c>
      <c r="D1720" s="372">
        <v>34</v>
      </c>
    </row>
    <row r="1721" spans="1:4">
      <c r="A1721" t="s">
        <v>3180</v>
      </c>
      <c r="B1721" t="s">
        <v>3181</v>
      </c>
      <c r="C1721" s="372">
        <v>517</v>
      </c>
      <c r="D1721" s="372">
        <v>517</v>
      </c>
    </row>
    <row r="1722" spans="1:4">
      <c r="A1722" t="s">
        <v>4359</v>
      </c>
      <c r="B1722" t="s">
        <v>4360</v>
      </c>
      <c r="C1722" s="372">
        <v>6</v>
      </c>
      <c r="D1722" s="372">
        <v>6</v>
      </c>
    </row>
    <row r="1723" spans="1:4">
      <c r="A1723" t="s">
        <v>3723</v>
      </c>
      <c r="B1723" t="s">
        <v>3724</v>
      </c>
      <c r="C1723" s="372">
        <v>3720</v>
      </c>
      <c r="D1723" s="372">
        <v>3720</v>
      </c>
    </row>
    <row r="1724" spans="1:4">
      <c r="A1724" t="s">
        <v>3495</v>
      </c>
      <c r="B1724" t="s">
        <v>3496</v>
      </c>
      <c r="C1724" s="372">
        <v>56</v>
      </c>
      <c r="D1724" s="372">
        <v>56</v>
      </c>
    </row>
    <row r="1725" spans="1:4">
      <c r="A1725" t="s">
        <v>4524</v>
      </c>
      <c r="B1725" t="s">
        <v>4525</v>
      </c>
      <c r="C1725" s="372">
        <v>462</v>
      </c>
      <c r="D1725" s="372">
        <v>462</v>
      </c>
    </row>
    <row r="1726" spans="1:4">
      <c r="A1726" t="s">
        <v>4526</v>
      </c>
      <c r="B1726" t="s">
        <v>4527</v>
      </c>
      <c r="C1726" s="372">
        <v>362</v>
      </c>
      <c r="D1726" s="372">
        <v>362</v>
      </c>
    </row>
    <row r="1727" spans="1:4">
      <c r="A1727" t="s">
        <v>4303</v>
      </c>
      <c r="B1727" t="s">
        <v>4304</v>
      </c>
      <c r="C1727" s="372">
        <v>29397</v>
      </c>
      <c r="D1727" s="372">
        <v>29397</v>
      </c>
    </row>
    <row r="1728" spans="1:4">
      <c r="A1728" t="s">
        <v>3754</v>
      </c>
      <c r="B1728" t="s">
        <v>3755</v>
      </c>
      <c r="C1728" s="372">
        <v>14</v>
      </c>
      <c r="D1728" s="372">
        <v>14</v>
      </c>
    </row>
    <row r="1729" spans="1:4">
      <c r="A1729" t="s">
        <v>6248</v>
      </c>
      <c r="B1729" t="s">
        <v>6249</v>
      </c>
      <c r="C1729" s="372">
        <v>117</v>
      </c>
      <c r="D1729" s="372">
        <v>115</v>
      </c>
    </row>
    <row r="1730" spans="1:4">
      <c r="A1730" t="s">
        <v>6243</v>
      </c>
      <c r="B1730" t="s">
        <v>6244</v>
      </c>
      <c r="C1730" s="372">
        <v>257</v>
      </c>
      <c r="D1730" s="372">
        <v>280</v>
      </c>
    </row>
    <row r="1731" spans="1:4">
      <c r="A1731" t="s">
        <v>6238</v>
      </c>
      <c r="B1731" t="s">
        <v>6239</v>
      </c>
      <c r="C1731" s="372">
        <v>69</v>
      </c>
      <c r="D1731" s="372">
        <v>76</v>
      </c>
    </row>
    <row r="1732" spans="1:4">
      <c r="A1732" t="s">
        <v>6234</v>
      </c>
      <c r="B1732" t="s">
        <v>6235</v>
      </c>
      <c r="C1732" s="372">
        <v>894</v>
      </c>
      <c r="D1732" s="372">
        <v>900</v>
      </c>
    </row>
    <row r="1733" spans="1:4">
      <c r="A1733" t="s">
        <v>6230</v>
      </c>
      <c r="B1733" t="s">
        <v>6231</v>
      </c>
      <c r="C1733" s="372">
        <v>885</v>
      </c>
      <c r="D1733" s="372">
        <v>800</v>
      </c>
    </row>
    <row r="1734" spans="1:4">
      <c r="A1734" t="s">
        <v>6261</v>
      </c>
      <c r="B1734" t="s">
        <v>6262</v>
      </c>
      <c r="C1734" s="372">
        <v>0</v>
      </c>
      <c r="D1734" s="372">
        <v>0</v>
      </c>
    </row>
    <row r="1735" spans="1:4">
      <c r="A1735" t="s">
        <v>6226</v>
      </c>
      <c r="B1735" t="s">
        <v>6227</v>
      </c>
      <c r="C1735" s="372">
        <v>80</v>
      </c>
      <c r="D1735" s="372">
        <v>50</v>
      </c>
    </row>
    <row r="1736" spans="1:4">
      <c r="A1736" t="s">
        <v>6222</v>
      </c>
      <c r="B1736" t="s">
        <v>6223</v>
      </c>
      <c r="C1736" s="372">
        <v>1311</v>
      </c>
      <c r="D1736" s="372">
        <v>1010</v>
      </c>
    </row>
    <row r="1737" spans="1:4">
      <c r="A1737" t="s">
        <v>6218</v>
      </c>
      <c r="B1737" t="s">
        <v>6219</v>
      </c>
      <c r="C1737" s="372">
        <v>184</v>
      </c>
      <c r="D1737" s="372">
        <v>160</v>
      </c>
    </row>
    <row r="1738" spans="1:4">
      <c r="A1738" t="s">
        <v>6214</v>
      </c>
      <c r="B1738" t="s">
        <v>6215</v>
      </c>
      <c r="C1738" s="372">
        <v>1239</v>
      </c>
      <c r="D1738" s="372">
        <v>1000</v>
      </c>
    </row>
    <row r="1739" spans="1:4">
      <c r="A1739" t="s">
        <v>6210</v>
      </c>
      <c r="B1739" t="s">
        <v>6211</v>
      </c>
      <c r="C1739" s="372">
        <v>1128</v>
      </c>
      <c r="D1739" s="372">
        <v>980</v>
      </c>
    </row>
    <row r="1740" spans="1:4">
      <c r="A1740" t="s">
        <v>6265</v>
      </c>
      <c r="B1740" t="s">
        <v>6266</v>
      </c>
      <c r="C1740" s="372">
        <v>60</v>
      </c>
      <c r="D1740" s="372">
        <v>15</v>
      </c>
    </row>
    <row r="1741" spans="1:4">
      <c r="A1741" t="s">
        <v>6206</v>
      </c>
      <c r="B1741" t="s">
        <v>6207</v>
      </c>
      <c r="C1741" s="372">
        <v>751</v>
      </c>
      <c r="D1741" s="372">
        <v>690</v>
      </c>
    </row>
    <row r="1742" spans="1:4">
      <c r="A1742" t="s">
        <v>6201</v>
      </c>
      <c r="B1742" t="s">
        <v>6202</v>
      </c>
      <c r="C1742" s="372">
        <v>33</v>
      </c>
      <c r="D1742" s="372">
        <v>40</v>
      </c>
    </row>
    <row r="1743" spans="1:4">
      <c r="A1743" t="s">
        <v>6196</v>
      </c>
      <c r="B1743" t="s">
        <v>6197</v>
      </c>
      <c r="C1743" s="372">
        <v>382</v>
      </c>
      <c r="D1743" s="372">
        <v>400</v>
      </c>
    </row>
    <row r="1744" spans="1:4">
      <c r="A1744" t="s">
        <v>6192</v>
      </c>
      <c r="B1744" t="s">
        <v>6193</v>
      </c>
      <c r="C1744" s="372">
        <v>970</v>
      </c>
      <c r="D1744" s="372">
        <v>830</v>
      </c>
    </row>
    <row r="1745" spans="1:4">
      <c r="A1745" t="s">
        <v>6298</v>
      </c>
      <c r="B1745" t="s">
        <v>6299</v>
      </c>
      <c r="C1745" s="372">
        <v>0</v>
      </c>
      <c r="D1745" s="372">
        <v>0</v>
      </c>
    </row>
    <row r="1746" spans="1:4">
      <c r="A1746" t="s">
        <v>6114</v>
      </c>
      <c r="B1746" t="s">
        <v>6115</v>
      </c>
      <c r="C1746" s="372">
        <v>265</v>
      </c>
      <c r="D1746" s="372">
        <v>252</v>
      </c>
    </row>
    <row r="1747" spans="1:4">
      <c r="A1747" t="s">
        <v>6188</v>
      </c>
      <c r="B1747" t="s">
        <v>6189</v>
      </c>
      <c r="C1747" s="372">
        <v>63</v>
      </c>
      <c r="D1747" s="372">
        <v>40</v>
      </c>
    </row>
    <row r="1748" spans="1:4">
      <c r="A1748" t="s">
        <v>6184</v>
      </c>
      <c r="B1748" t="s">
        <v>6185</v>
      </c>
      <c r="C1748" s="372">
        <v>0</v>
      </c>
      <c r="D1748" s="372">
        <v>0</v>
      </c>
    </row>
    <row r="1749" spans="1:4">
      <c r="A1749" t="s">
        <v>6310</v>
      </c>
      <c r="B1749" t="s">
        <v>6311</v>
      </c>
      <c r="C1749" s="372">
        <v>1</v>
      </c>
      <c r="D1749" s="372">
        <v>0</v>
      </c>
    </row>
    <row r="1750" spans="1:4">
      <c r="A1750" t="s">
        <v>6180</v>
      </c>
      <c r="B1750" t="s">
        <v>6181</v>
      </c>
      <c r="C1750" s="372">
        <v>27</v>
      </c>
      <c r="D1750" s="372">
        <v>12</v>
      </c>
    </row>
    <row r="1751" spans="1:4">
      <c r="A1751" t="s">
        <v>6176</v>
      </c>
      <c r="B1751" t="s">
        <v>6177</v>
      </c>
      <c r="C1751" s="372">
        <v>8</v>
      </c>
      <c r="D1751" s="372">
        <v>4</v>
      </c>
    </row>
    <row r="1752" spans="1:4">
      <c r="A1752" t="s">
        <v>6172</v>
      </c>
      <c r="B1752" t="s">
        <v>6173</v>
      </c>
      <c r="C1752" s="372">
        <v>0</v>
      </c>
      <c r="D1752" s="372">
        <v>0</v>
      </c>
    </row>
    <row r="1753" spans="1:4">
      <c r="A1753" t="s">
        <v>6168</v>
      </c>
      <c r="B1753" t="s">
        <v>6169</v>
      </c>
      <c r="C1753" s="372">
        <v>60</v>
      </c>
      <c r="D1753" s="372">
        <v>50</v>
      </c>
    </row>
    <row r="1754" spans="1:4">
      <c r="A1754" t="s">
        <v>6294</v>
      </c>
      <c r="B1754" t="s">
        <v>6295</v>
      </c>
      <c r="C1754" s="372">
        <v>4</v>
      </c>
      <c r="D1754" s="372">
        <v>12</v>
      </c>
    </row>
    <row r="1755" spans="1:4">
      <c r="A1755" t="s">
        <v>6164</v>
      </c>
      <c r="B1755" t="s">
        <v>6165</v>
      </c>
      <c r="C1755" s="372">
        <v>0</v>
      </c>
      <c r="D1755" s="372">
        <v>0</v>
      </c>
    </row>
    <row r="1756" spans="1:4">
      <c r="A1756" t="s">
        <v>6316</v>
      </c>
      <c r="B1756" t="s">
        <v>6317</v>
      </c>
      <c r="C1756" s="372">
        <v>1</v>
      </c>
      <c r="D1756" s="372">
        <v>0</v>
      </c>
    </row>
    <row r="1757" spans="1:4">
      <c r="A1757" t="s">
        <v>6160</v>
      </c>
      <c r="B1757" t="s">
        <v>6161</v>
      </c>
      <c r="C1757" s="372">
        <v>416</v>
      </c>
      <c r="D1757" s="372">
        <v>310</v>
      </c>
    </row>
    <row r="1758" spans="1:4">
      <c r="A1758" t="s">
        <v>6156</v>
      </c>
      <c r="B1758" t="s">
        <v>6157</v>
      </c>
      <c r="C1758" s="372">
        <v>102</v>
      </c>
      <c r="D1758" s="372">
        <v>70</v>
      </c>
    </row>
    <row r="1759" spans="1:4">
      <c r="A1759" t="s">
        <v>6152</v>
      </c>
      <c r="B1759" t="s">
        <v>6153</v>
      </c>
      <c r="C1759" s="372">
        <v>678</v>
      </c>
      <c r="D1759" s="372">
        <v>550</v>
      </c>
    </row>
    <row r="1760" spans="1:4">
      <c r="A1760" t="s">
        <v>6147</v>
      </c>
      <c r="B1760" t="s">
        <v>6148</v>
      </c>
      <c r="C1760" s="372">
        <v>35</v>
      </c>
      <c r="D1760" s="372">
        <v>22</v>
      </c>
    </row>
    <row r="1761" spans="1:4">
      <c r="A1761" t="s">
        <v>6143</v>
      </c>
      <c r="B1761" t="s">
        <v>6144</v>
      </c>
      <c r="C1761" s="372">
        <v>9135</v>
      </c>
      <c r="D1761" s="372">
        <v>7900</v>
      </c>
    </row>
    <row r="1762" spans="1:4">
      <c r="A1762" t="s">
        <v>6286</v>
      </c>
      <c r="B1762" t="s">
        <v>6287</v>
      </c>
      <c r="C1762" s="372">
        <v>7</v>
      </c>
      <c r="D1762" s="372">
        <v>0</v>
      </c>
    </row>
    <row r="1763" spans="1:4">
      <c r="A1763" t="s">
        <v>6138</v>
      </c>
      <c r="B1763" t="s">
        <v>6139</v>
      </c>
      <c r="C1763" s="372">
        <v>17</v>
      </c>
      <c r="D1763" s="372">
        <v>10</v>
      </c>
    </row>
    <row r="1764" spans="1:4">
      <c r="A1764" t="s">
        <v>6133</v>
      </c>
      <c r="B1764" t="s">
        <v>6134</v>
      </c>
      <c r="C1764" s="372">
        <v>184</v>
      </c>
      <c r="D1764" s="372">
        <v>210</v>
      </c>
    </row>
    <row r="1765" spans="1:4">
      <c r="A1765" t="s">
        <v>6269</v>
      </c>
      <c r="B1765" t="s">
        <v>6270</v>
      </c>
      <c r="C1765" s="372">
        <v>3</v>
      </c>
      <c r="D1765" s="372">
        <v>0</v>
      </c>
    </row>
    <row r="1766" spans="1:4">
      <c r="A1766" t="s">
        <v>6304</v>
      </c>
      <c r="B1766" t="s">
        <v>6305</v>
      </c>
      <c r="C1766" s="372">
        <v>1</v>
      </c>
      <c r="D1766" s="372">
        <v>0</v>
      </c>
    </row>
    <row r="1767" spans="1:4">
      <c r="A1767" t="s">
        <v>6129</v>
      </c>
      <c r="B1767" t="s">
        <v>6130</v>
      </c>
      <c r="C1767" s="372">
        <v>211</v>
      </c>
      <c r="D1767" s="372">
        <v>355</v>
      </c>
    </row>
    <row r="1768" spans="1:4">
      <c r="A1768" t="s">
        <v>6280</v>
      </c>
      <c r="B1768" t="s">
        <v>6281</v>
      </c>
      <c r="C1768" s="372">
        <v>0</v>
      </c>
      <c r="D1768" s="372">
        <v>0</v>
      </c>
    </row>
    <row r="1769" spans="1:4">
      <c r="A1769" t="s">
        <v>6273</v>
      </c>
      <c r="B1769" t="s">
        <v>6274</v>
      </c>
      <c r="C1769" s="372">
        <v>0</v>
      </c>
      <c r="D1769" s="372">
        <v>0</v>
      </c>
    </row>
    <row r="1770" spans="1:4">
      <c r="A1770" t="s">
        <v>6276</v>
      </c>
      <c r="B1770" t="s">
        <v>2674</v>
      </c>
      <c r="C1770" s="372">
        <v>0</v>
      </c>
      <c r="D1770" s="372">
        <v>4</v>
      </c>
    </row>
    <row r="1771" spans="1:4">
      <c r="A1771" t="s">
        <v>6125</v>
      </c>
      <c r="B1771" t="s">
        <v>6126</v>
      </c>
      <c r="C1771" s="372">
        <v>2529</v>
      </c>
      <c r="D1771" s="372">
        <v>2400</v>
      </c>
    </row>
    <row r="1772" spans="1:4">
      <c r="A1772" t="s">
        <v>6290</v>
      </c>
      <c r="B1772" t="s">
        <v>6291</v>
      </c>
      <c r="C1772" s="372">
        <v>2</v>
      </c>
      <c r="D1772" s="372">
        <v>0</v>
      </c>
    </row>
    <row r="1773" spans="1:4">
      <c r="A1773" t="s">
        <v>6121</v>
      </c>
      <c r="B1773" t="s">
        <v>6122</v>
      </c>
      <c r="C1773" s="372">
        <v>127</v>
      </c>
      <c r="D1773" s="372">
        <v>1250</v>
      </c>
    </row>
    <row r="1774" spans="1:4">
      <c r="A1774" t="s">
        <v>6252</v>
      </c>
      <c r="B1774" t="s">
        <v>6253</v>
      </c>
      <c r="C1774" s="372">
        <v>207</v>
      </c>
      <c r="D1774" s="372">
        <v>300</v>
      </c>
    </row>
    <row r="1775" spans="1:4">
      <c r="A1775" t="s">
        <v>6118</v>
      </c>
      <c r="B1775" t="s">
        <v>6119</v>
      </c>
      <c r="C1775" s="372">
        <v>0</v>
      </c>
      <c r="D1775" s="372">
        <v>10</v>
      </c>
    </row>
    <row r="1776" spans="1:4">
      <c r="A1776" t="s">
        <v>6257</v>
      </c>
      <c r="B1776" t="s">
        <v>6258</v>
      </c>
      <c r="C1776" s="372">
        <v>21</v>
      </c>
      <c r="D1776" s="372">
        <v>20</v>
      </c>
    </row>
    <row r="1777" spans="1:4">
      <c r="A1777" t="s">
        <v>6277</v>
      </c>
      <c r="B1777" t="s">
        <v>4432</v>
      </c>
      <c r="C1777" s="372">
        <v>0</v>
      </c>
      <c r="D1777" s="372">
        <v>0</v>
      </c>
    </row>
    <row r="1778" spans="1:4">
      <c r="A1778" t="s">
        <v>4119</v>
      </c>
      <c r="B1778" t="s">
        <v>3818</v>
      </c>
      <c r="C1778" s="372">
        <v>1</v>
      </c>
      <c r="D1778" s="372">
        <v>1</v>
      </c>
    </row>
    <row r="1779" spans="1:4">
      <c r="A1779" t="s">
        <v>6308</v>
      </c>
      <c r="B1779" t="s">
        <v>6309</v>
      </c>
      <c r="C1779" s="372">
        <v>0</v>
      </c>
      <c r="D1779" s="372">
        <v>0</v>
      </c>
    </row>
    <row r="1780" spans="1:4">
      <c r="A1780" t="s">
        <v>3690</v>
      </c>
      <c r="B1780" t="s">
        <v>3691</v>
      </c>
      <c r="C1780" s="372">
        <v>11226</v>
      </c>
      <c r="D1780" s="372">
        <v>11226</v>
      </c>
    </row>
    <row r="1781" spans="1:4">
      <c r="A1781" t="s">
        <v>3182</v>
      </c>
      <c r="B1781" t="s">
        <v>3183</v>
      </c>
      <c r="C1781" s="372">
        <v>10885</v>
      </c>
      <c r="D1781" s="372">
        <v>10885</v>
      </c>
    </row>
    <row r="1782" spans="1:4">
      <c r="A1782" t="s">
        <v>3228</v>
      </c>
      <c r="B1782" t="s">
        <v>3229</v>
      </c>
      <c r="C1782" s="372">
        <v>4114</v>
      </c>
      <c r="D1782" s="372">
        <v>4114</v>
      </c>
    </row>
    <row r="1783" spans="1:4">
      <c r="A1783" t="s">
        <v>3230</v>
      </c>
      <c r="B1783" t="s">
        <v>3231</v>
      </c>
      <c r="C1783" s="372">
        <v>16849</v>
      </c>
      <c r="D1783" s="372">
        <v>16849</v>
      </c>
    </row>
    <row r="1784" spans="1:4">
      <c r="A1784" t="s">
        <v>5972</v>
      </c>
      <c r="B1784" t="s">
        <v>5973</v>
      </c>
      <c r="C1784" s="372">
        <v>16854</v>
      </c>
      <c r="D1784" s="372">
        <v>16854</v>
      </c>
    </row>
    <row r="1785" spans="1:4">
      <c r="A1785" t="s">
        <v>3692</v>
      </c>
      <c r="B1785" t="s">
        <v>3693</v>
      </c>
      <c r="C1785" s="372">
        <v>12238</v>
      </c>
      <c r="D1785" s="372">
        <v>12238</v>
      </c>
    </row>
    <row r="1786" spans="1:4">
      <c r="A1786" t="s">
        <v>5553</v>
      </c>
      <c r="B1786" t="s">
        <v>5554</v>
      </c>
      <c r="C1786" s="372">
        <v>156</v>
      </c>
      <c r="D1786" s="372">
        <v>156</v>
      </c>
    </row>
    <row r="1787" spans="1:4">
      <c r="A1787" t="s">
        <v>3184</v>
      </c>
      <c r="B1787" t="s">
        <v>3185</v>
      </c>
      <c r="C1787" s="372">
        <v>66490</v>
      </c>
      <c r="D1787" s="372">
        <v>66490</v>
      </c>
    </row>
    <row r="1788" spans="1:4">
      <c r="A1788" t="s">
        <v>5371</v>
      </c>
      <c r="B1788" t="s">
        <v>5372</v>
      </c>
      <c r="C1788" s="372">
        <v>7133</v>
      </c>
      <c r="D1788" s="372">
        <v>7133</v>
      </c>
    </row>
    <row r="1789" spans="1:4">
      <c r="A1789" t="s">
        <v>3694</v>
      </c>
      <c r="B1789" t="s">
        <v>3695</v>
      </c>
      <c r="C1789" s="372">
        <v>5513</v>
      </c>
      <c r="D1789" s="372">
        <v>5513</v>
      </c>
    </row>
    <row r="1790" spans="1:4">
      <c r="A1790" t="s">
        <v>3696</v>
      </c>
      <c r="B1790" t="s">
        <v>3697</v>
      </c>
      <c r="C1790" s="372">
        <v>5513</v>
      </c>
      <c r="D1790" s="372">
        <v>5513</v>
      </c>
    </row>
    <row r="1791" spans="1:4">
      <c r="A1791" t="s">
        <v>3698</v>
      </c>
      <c r="B1791" t="s">
        <v>3699</v>
      </c>
      <c r="C1791" s="372">
        <v>5513</v>
      </c>
      <c r="D1791" s="372">
        <v>5513</v>
      </c>
    </row>
    <row r="1792" spans="1:4">
      <c r="A1792" t="s">
        <v>3700</v>
      </c>
      <c r="B1792" t="s">
        <v>3701</v>
      </c>
      <c r="C1792" s="372">
        <v>12225</v>
      </c>
      <c r="D1792" s="372">
        <v>12225</v>
      </c>
    </row>
    <row r="1793" spans="1:4">
      <c r="A1793" t="s">
        <v>3702</v>
      </c>
      <c r="B1793" t="s">
        <v>3703</v>
      </c>
      <c r="C1793" s="372">
        <v>12215</v>
      </c>
      <c r="D1793" s="372">
        <v>12215</v>
      </c>
    </row>
    <row r="1794" spans="1:4">
      <c r="A1794" t="s">
        <v>5555</v>
      </c>
      <c r="B1794" t="s">
        <v>5556</v>
      </c>
      <c r="C1794" s="372">
        <v>181</v>
      </c>
      <c r="D1794" s="372">
        <v>181</v>
      </c>
    </row>
    <row r="1795" spans="1:4">
      <c r="A1795" t="s">
        <v>5569</v>
      </c>
      <c r="B1795" t="s">
        <v>5570</v>
      </c>
      <c r="C1795" s="372">
        <v>213</v>
      </c>
      <c r="D1795" s="372">
        <v>213</v>
      </c>
    </row>
    <row r="1796" spans="1:4">
      <c r="A1796" t="s">
        <v>5373</v>
      </c>
      <c r="B1796" t="s">
        <v>5374</v>
      </c>
      <c r="C1796" s="372">
        <v>38974</v>
      </c>
      <c r="D1796" s="372">
        <v>38974</v>
      </c>
    </row>
    <row r="1797" spans="1:4">
      <c r="A1797" t="s">
        <v>5375</v>
      </c>
      <c r="B1797" t="s">
        <v>5376</v>
      </c>
      <c r="C1797" s="372">
        <v>37982</v>
      </c>
      <c r="D1797" s="372">
        <v>37982</v>
      </c>
    </row>
    <row r="1798" spans="1:4">
      <c r="A1798" t="s">
        <v>5377</v>
      </c>
      <c r="B1798" t="s">
        <v>5378</v>
      </c>
      <c r="C1798" s="372">
        <v>18616</v>
      </c>
      <c r="D1798" s="372">
        <v>18616</v>
      </c>
    </row>
    <row r="1799" spans="1:4">
      <c r="A1799" t="s">
        <v>5379</v>
      </c>
      <c r="B1799" t="s">
        <v>5380</v>
      </c>
      <c r="C1799" s="372">
        <v>4699</v>
      </c>
      <c r="D1799" s="372">
        <v>4699</v>
      </c>
    </row>
    <row r="1800" spans="1:4">
      <c r="A1800" t="s">
        <v>5381</v>
      </c>
      <c r="B1800" t="s">
        <v>5382</v>
      </c>
      <c r="C1800" s="372">
        <v>31640</v>
      </c>
      <c r="D1800" s="372">
        <v>31640</v>
      </c>
    </row>
    <row r="1801" spans="1:4">
      <c r="A1801" t="s">
        <v>5383</v>
      </c>
      <c r="B1801" t="s">
        <v>5384</v>
      </c>
      <c r="C1801" s="372">
        <v>38888</v>
      </c>
      <c r="D1801" s="372">
        <v>38888</v>
      </c>
    </row>
    <row r="1802" spans="1:4">
      <c r="A1802" t="s">
        <v>5573</v>
      </c>
      <c r="B1802" t="s">
        <v>5574</v>
      </c>
      <c r="C1802" s="372">
        <v>79</v>
      </c>
      <c r="D1802" s="372">
        <v>79</v>
      </c>
    </row>
    <row r="1803" spans="1:4">
      <c r="A1803" t="s">
        <v>5385</v>
      </c>
      <c r="B1803" t="s">
        <v>5386</v>
      </c>
      <c r="C1803" s="372">
        <v>1580</v>
      </c>
      <c r="D1803" s="372">
        <v>1580</v>
      </c>
    </row>
    <row r="1804" spans="1:4">
      <c r="A1804" t="s">
        <v>5387</v>
      </c>
      <c r="B1804" t="s">
        <v>5388</v>
      </c>
      <c r="C1804" s="372">
        <v>418</v>
      </c>
      <c r="D1804" s="372">
        <v>418</v>
      </c>
    </row>
    <row r="1805" spans="1:4">
      <c r="A1805" t="s">
        <v>3704</v>
      </c>
      <c r="B1805" t="s">
        <v>3705</v>
      </c>
      <c r="C1805" s="372">
        <v>10087</v>
      </c>
      <c r="D1805" s="372">
        <v>10087</v>
      </c>
    </row>
    <row r="1806" spans="1:4">
      <c r="A1806" t="s">
        <v>4697</v>
      </c>
      <c r="B1806" t="s">
        <v>4698</v>
      </c>
      <c r="C1806" s="372">
        <v>26541</v>
      </c>
      <c r="D1806" s="372">
        <v>26541</v>
      </c>
    </row>
    <row r="1807" spans="1:4">
      <c r="A1807" t="s">
        <v>5389</v>
      </c>
      <c r="B1807" t="s">
        <v>5390</v>
      </c>
      <c r="C1807" s="372">
        <v>37374</v>
      </c>
      <c r="D1807" s="372">
        <v>37374</v>
      </c>
    </row>
    <row r="1808" spans="1:4">
      <c r="A1808" t="s">
        <v>5391</v>
      </c>
      <c r="B1808" t="s">
        <v>5392</v>
      </c>
      <c r="C1808" s="372">
        <v>39591</v>
      </c>
      <c r="D1808" s="372">
        <v>39591</v>
      </c>
    </row>
    <row r="1809" spans="1:4">
      <c r="A1809" t="s">
        <v>5571</v>
      </c>
      <c r="B1809" t="s">
        <v>5572</v>
      </c>
      <c r="C1809" s="372">
        <v>249</v>
      </c>
      <c r="D1809" s="372">
        <v>249</v>
      </c>
    </row>
    <row r="1810" spans="1:4">
      <c r="A1810" t="s">
        <v>5393</v>
      </c>
      <c r="B1810" t="s">
        <v>5394</v>
      </c>
      <c r="C1810" s="372">
        <v>68680</v>
      </c>
      <c r="D1810" s="372">
        <v>68680</v>
      </c>
    </row>
    <row r="1811" spans="1:4">
      <c r="A1811" t="s">
        <v>5561</v>
      </c>
      <c r="B1811" t="s">
        <v>5562</v>
      </c>
      <c r="C1811" s="372">
        <v>441</v>
      </c>
      <c r="D1811" s="372">
        <v>441</v>
      </c>
    </row>
    <row r="1812" spans="1:4">
      <c r="A1812" t="s">
        <v>5395</v>
      </c>
      <c r="B1812" t="s">
        <v>5396</v>
      </c>
      <c r="C1812" s="372">
        <v>424</v>
      </c>
      <c r="D1812" s="372">
        <v>424</v>
      </c>
    </row>
    <row r="1813" spans="1:4">
      <c r="A1813" t="s">
        <v>5397</v>
      </c>
      <c r="B1813" t="s">
        <v>5398</v>
      </c>
      <c r="C1813" s="372">
        <v>465</v>
      </c>
      <c r="D1813" s="372">
        <v>465</v>
      </c>
    </row>
    <row r="1814" spans="1:4">
      <c r="A1814" t="s">
        <v>5399</v>
      </c>
      <c r="B1814" t="s">
        <v>5400</v>
      </c>
      <c r="C1814" s="372">
        <v>23310</v>
      </c>
      <c r="D1814" s="372">
        <v>23310</v>
      </c>
    </row>
    <row r="1815" spans="1:4">
      <c r="A1815" t="s">
        <v>5401</v>
      </c>
      <c r="B1815" t="s">
        <v>5402</v>
      </c>
      <c r="C1815" s="372">
        <v>31227</v>
      </c>
      <c r="D1815" s="372">
        <v>31227</v>
      </c>
    </row>
    <row r="1816" spans="1:4">
      <c r="A1816" t="s">
        <v>5403</v>
      </c>
      <c r="B1816" t="s">
        <v>5404</v>
      </c>
      <c r="C1816" s="372">
        <v>62007</v>
      </c>
      <c r="D1816" s="372">
        <v>62007</v>
      </c>
    </row>
    <row r="1817" spans="1:4">
      <c r="A1817" t="s">
        <v>5405</v>
      </c>
      <c r="B1817" t="s">
        <v>5406</v>
      </c>
      <c r="C1817" s="372">
        <v>17850</v>
      </c>
      <c r="D1817" s="372">
        <v>17850</v>
      </c>
    </row>
    <row r="1818" spans="1:4">
      <c r="A1818" t="s">
        <v>5575</v>
      </c>
      <c r="B1818" t="s">
        <v>5576</v>
      </c>
      <c r="C1818" s="372">
        <v>48</v>
      </c>
      <c r="D1818" s="372">
        <v>48</v>
      </c>
    </row>
    <row r="1819" spans="1:4">
      <c r="A1819" t="s">
        <v>4535</v>
      </c>
      <c r="B1819" t="s">
        <v>4536</v>
      </c>
      <c r="C1819" s="372">
        <v>64908</v>
      </c>
      <c r="D1819" s="372">
        <v>64908</v>
      </c>
    </row>
    <row r="1820" spans="1:4">
      <c r="A1820" t="s">
        <v>5407</v>
      </c>
      <c r="B1820" t="s">
        <v>5408</v>
      </c>
      <c r="C1820" s="372">
        <v>17516</v>
      </c>
      <c r="D1820" s="372">
        <v>17516</v>
      </c>
    </row>
    <row r="1821" spans="1:4">
      <c r="A1821" t="s">
        <v>5409</v>
      </c>
      <c r="B1821" t="s">
        <v>5410</v>
      </c>
      <c r="C1821" s="372">
        <v>14097</v>
      </c>
      <c r="D1821" s="372">
        <v>14097</v>
      </c>
    </row>
    <row r="1822" spans="1:4">
      <c r="A1822" t="s">
        <v>5411</v>
      </c>
      <c r="B1822" t="s">
        <v>5412</v>
      </c>
      <c r="C1822" s="372">
        <v>13820</v>
      </c>
      <c r="D1822" s="372">
        <v>13820</v>
      </c>
    </row>
    <row r="1823" spans="1:4">
      <c r="A1823" t="s">
        <v>5413</v>
      </c>
      <c r="B1823" t="s">
        <v>5414</v>
      </c>
      <c r="C1823" s="372">
        <v>2392</v>
      </c>
      <c r="D1823" s="372">
        <v>2392</v>
      </c>
    </row>
    <row r="1824" spans="1:4">
      <c r="A1824" t="s">
        <v>5563</v>
      </c>
      <c r="B1824" t="s">
        <v>5564</v>
      </c>
      <c r="C1824" s="372">
        <v>312</v>
      </c>
      <c r="D1824" s="372">
        <v>312</v>
      </c>
    </row>
    <row r="1825" spans="1:4">
      <c r="A1825" t="s">
        <v>5415</v>
      </c>
      <c r="B1825" t="s">
        <v>5416</v>
      </c>
      <c r="C1825" s="372">
        <v>2393</v>
      </c>
      <c r="D1825" s="372">
        <v>2393</v>
      </c>
    </row>
    <row r="1826" spans="1:4">
      <c r="A1826" t="s">
        <v>5417</v>
      </c>
      <c r="B1826" t="s">
        <v>5418</v>
      </c>
      <c r="C1826" s="372">
        <v>2394</v>
      </c>
      <c r="D1826" s="372">
        <v>2394</v>
      </c>
    </row>
    <row r="1827" spans="1:4">
      <c r="A1827" t="s">
        <v>5419</v>
      </c>
      <c r="B1827" t="s">
        <v>5420</v>
      </c>
      <c r="C1827" s="372">
        <v>34853</v>
      </c>
      <c r="D1827" s="372">
        <v>34853</v>
      </c>
    </row>
    <row r="1828" spans="1:4">
      <c r="A1828" t="s">
        <v>4537</v>
      </c>
      <c r="B1828" t="s">
        <v>4538</v>
      </c>
      <c r="C1828" s="372">
        <v>73492</v>
      </c>
      <c r="D1828" s="372">
        <v>73492</v>
      </c>
    </row>
    <row r="1829" spans="1:4">
      <c r="A1829" t="s">
        <v>5421</v>
      </c>
      <c r="B1829" t="s">
        <v>5422</v>
      </c>
      <c r="C1829" s="372">
        <v>5345</v>
      </c>
      <c r="D1829" s="372">
        <v>5345</v>
      </c>
    </row>
    <row r="1830" spans="1:4">
      <c r="A1830" t="s">
        <v>5423</v>
      </c>
      <c r="B1830" t="s">
        <v>5424</v>
      </c>
      <c r="C1830" s="372">
        <v>1388</v>
      </c>
      <c r="D1830" s="372">
        <v>1388</v>
      </c>
    </row>
    <row r="1831" spans="1:4">
      <c r="A1831" t="s">
        <v>5425</v>
      </c>
      <c r="B1831" t="s">
        <v>5426</v>
      </c>
      <c r="C1831" s="372">
        <v>926</v>
      </c>
      <c r="D1831" s="372">
        <v>926</v>
      </c>
    </row>
    <row r="1832" spans="1:4">
      <c r="A1832" t="s">
        <v>5427</v>
      </c>
      <c r="B1832" t="s">
        <v>5428</v>
      </c>
      <c r="C1832" s="372">
        <v>5252</v>
      </c>
      <c r="D1832" s="372">
        <v>5252</v>
      </c>
    </row>
    <row r="1833" spans="1:4">
      <c r="A1833" t="s">
        <v>5429</v>
      </c>
      <c r="B1833" t="s">
        <v>5430</v>
      </c>
      <c r="C1833" s="372">
        <v>1052</v>
      </c>
      <c r="D1833" s="372">
        <v>1052</v>
      </c>
    </row>
    <row r="1834" spans="1:4">
      <c r="A1834" t="s">
        <v>5431</v>
      </c>
      <c r="B1834" t="s">
        <v>5432</v>
      </c>
      <c r="C1834" s="372">
        <v>1053</v>
      </c>
      <c r="D1834" s="372">
        <v>1053</v>
      </c>
    </row>
    <row r="1835" spans="1:4">
      <c r="A1835" t="s">
        <v>5433</v>
      </c>
      <c r="B1835" t="s">
        <v>5434</v>
      </c>
      <c r="C1835" s="372">
        <v>422</v>
      </c>
      <c r="D1835" s="372">
        <v>422</v>
      </c>
    </row>
    <row r="1836" spans="1:4">
      <c r="A1836" t="s">
        <v>5435</v>
      </c>
      <c r="B1836" t="s">
        <v>5436</v>
      </c>
      <c r="C1836" s="372">
        <v>22569</v>
      </c>
      <c r="D1836" s="372">
        <v>22569</v>
      </c>
    </row>
    <row r="1837" spans="1:4">
      <c r="A1837" t="s">
        <v>5437</v>
      </c>
      <c r="B1837" t="s">
        <v>5438</v>
      </c>
      <c r="C1837" s="372">
        <v>70251</v>
      </c>
      <c r="D1837" s="372">
        <v>70251</v>
      </c>
    </row>
    <row r="1838" spans="1:4">
      <c r="A1838" t="s">
        <v>5439</v>
      </c>
      <c r="B1838" t="s">
        <v>5440</v>
      </c>
      <c r="C1838" s="372">
        <v>120</v>
      </c>
      <c r="D1838" s="372">
        <v>120</v>
      </c>
    </row>
    <row r="1839" spans="1:4">
      <c r="A1839" t="s">
        <v>5441</v>
      </c>
      <c r="B1839" t="s">
        <v>5442</v>
      </c>
      <c r="C1839" s="372">
        <v>32920</v>
      </c>
      <c r="D1839" s="372">
        <v>32920</v>
      </c>
    </row>
    <row r="1840" spans="1:4">
      <c r="A1840" t="s">
        <v>5443</v>
      </c>
      <c r="B1840" t="s">
        <v>5444</v>
      </c>
      <c r="C1840" s="372">
        <v>17775</v>
      </c>
      <c r="D1840" s="372">
        <v>17775</v>
      </c>
    </row>
    <row r="1841" spans="1:4">
      <c r="A1841" t="s">
        <v>5445</v>
      </c>
      <c r="B1841" t="s">
        <v>5446</v>
      </c>
      <c r="C1841" s="372">
        <v>458</v>
      </c>
      <c r="D1841" s="372">
        <v>458</v>
      </c>
    </row>
    <row r="1842" spans="1:4">
      <c r="A1842" t="s">
        <v>5447</v>
      </c>
      <c r="B1842" t="s">
        <v>5448</v>
      </c>
      <c r="C1842" s="372">
        <v>22747</v>
      </c>
      <c r="D1842" s="372">
        <v>22747</v>
      </c>
    </row>
    <row r="1843" spans="1:4">
      <c r="A1843" t="s">
        <v>5449</v>
      </c>
      <c r="B1843" t="s">
        <v>5450</v>
      </c>
      <c r="C1843" s="372">
        <v>20327</v>
      </c>
      <c r="D1843" s="372">
        <v>20327</v>
      </c>
    </row>
    <row r="1844" spans="1:4">
      <c r="A1844" t="s">
        <v>4539</v>
      </c>
      <c r="B1844" t="s">
        <v>4540</v>
      </c>
      <c r="C1844" s="372">
        <v>72972</v>
      </c>
      <c r="D1844" s="372">
        <v>72972</v>
      </c>
    </row>
    <row r="1845" spans="1:4">
      <c r="A1845" t="s">
        <v>5565</v>
      </c>
      <c r="B1845" t="s">
        <v>5566</v>
      </c>
      <c r="C1845" s="372">
        <v>436</v>
      </c>
      <c r="D1845" s="372">
        <v>436</v>
      </c>
    </row>
    <row r="1846" spans="1:4">
      <c r="A1846" t="s">
        <v>5451</v>
      </c>
      <c r="B1846" t="s">
        <v>5452</v>
      </c>
      <c r="C1846" s="372">
        <v>789</v>
      </c>
      <c r="D1846" s="372">
        <v>789</v>
      </c>
    </row>
    <row r="1847" spans="1:4">
      <c r="A1847" t="s">
        <v>5453</v>
      </c>
      <c r="B1847" t="s">
        <v>5454</v>
      </c>
      <c r="C1847" s="372">
        <v>2351</v>
      </c>
      <c r="D1847" s="372">
        <v>2351</v>
      </c>
    </row>
    <row r="1848" spans="1:4">
      <c r="A1848" t="s">
        <v>5559</v>
      </c>
      <c r="B1848" t="s">
        <v>5560</v>
      </c>
      <c r="C1848" s="372">
        <v>2485</v>
      </c>
      <c r="D1848" s="372">
        <v>2485</v>
      </c>
    </row>
    <row r="1849" spans="1:4">
      <c r="A1849" t="s">
        <v>5455</v>
      </c>
      <c r="B1849" t="s">
        <v>5456</v>
      </c>
      <c r="C1849" s="372">
        <v>304</v>
      </c>
      <c r="D1849" s="372">
        <v>304</v>
      </c>
    </row>
    <row r="1850" spans="1:4">
      <c r="A1850" t="s">
        <v>5457</v>
      </c>
      <c r="B1850" t="s">
        <v>5458</v>
      </c>
      <c r="C1850" s="372">
        <v>1221</v>
      </c>
      <c r="D1850" s="372">
        <v>1221</v>
      </c>
    </row>
    <row r="1851" spans="1:4">
      <c r="A1851" t="s">
        <v>5459</v>
      </c>
      <c r="B1851" t="s">
        <v>5460</v>
      </c>
      <c r="C1851" s="372">
        <v>368</v>
      </c>
      <c r="D1851" s="372">
        <v>368</v>
      </c>
    </row>
    <row r="1852" spans="1:4">
      <c r="A1852" t="s">
        <v>5461</v>
      </c>
      <c r="B1852" t="s">
        <v>5462</v>
      </c>
      <c r="C1852" s="372">
        <v>1244</v>
      </c>
      <c r="D1852" s="372">
        <v>1244</v>
      </c>
    </row>
    <row r="1853" spans="1:4">
      <c r="A1853" t="s">
        <v>5463</v>
      </c>
      <c r="B1853" t="s">
        <v>5464</v>
      </c>
      <c r="C1853" s="372">
        <v>2238</v>
      </c>
      <c r="D1853" s="372">
        <v>2238</v>
      </c>
    </row>
    <row r="1854" spans="1:4">
      <c r="A1854" t="s">
        <v>5465</v>
      </c>
      <c r="B1854" t="s">
        <v>5466</v>
      </c>
      <c r="C1854" s="372">
        <v>38321</v>
      </c>
      <c r="D1854" s="372">
        <v>38321</v>
      </c>
    </row>
    <row r="1855" spans="1:4">
      <c r="A1855" t="s">
        <v>5577</v>
      </c>
      <c r="B1855" t="s">
        <v>5578</v>
      </c>
      <c r="C1855" s="372">
        <v>287</v>
      </c>
      <c r="D1855" s="372">
        <v>287</v>
      </c>
    </row>
    <row r="1856" spans="1:4">
      <c r="A1856" t="s">
        <v>5680</v>
      </c>
      <c r="B1856" t="s">
        <v>5681</v>
      </c>
      <c r="C1856" s="372">
        <v>2</v>
      </c>
      <c r="D1856" s="372">
        <v>2</v>
      </c>
    </row>
    <row r="1857" spans="1:4">
      <c r="A1857" t="s">
        <v>5467</v>
      </c>
      <c r="B1857" t="s">
        <v>5468</v>
      </c>
      <c r="C1857" s="372">
        <v>372</v>
      </c>
      <c r="D1857" s="372">
        <v>372</v>
      </c>
    </row>
    <row r="1858" spans="1:4">
      <c r="A1858" t="s">
        <v>5469</v>
      </c>
      <c r="B1858" t="s">
        <v>5470</v>
      </c>
      <c r="C1858" s="372">
        <v>12833</v>
      </c>
      <c r="D1858" s="372">
        <v>12833</v>
      </c>
    </row>
    <row r="1859" spans="1:4">
      <c r="A1859" t="s">
        <v>5471</v>
      </c>
      <c r="B1859" t="s">
        <v>5472</v>
      </c>
      <c r="C1859" s="372">
        <v>10640</v>
      </c>
      <c r="D1859" s="372">
        <v>10640</v>
      </c>
    </row>
    <row r="1860" spans="1:4">
      <c r="A1860" t="s">
        <v>5473</v>
      </c>
      <c r="B1860" t="s">
        <v>5474</v>
      </c>
      <c r="C1860" s="372">
        <v>498</v>
      </c>
      <c r="D1860" s="372">
        <v>498</v>
      </c>
    </row>
    <row r="1861" spans="1:4">
      <c r="A1861" t="s">
        <v>5475</v>
      </c>
      <c r="B1861" t="s">
        <v>5476</v>
      </c>
      <c r="C1861" s="372">
        <v>9125</v>
      </c>
      <c r="D1861" s="372">
        <v>9125</v>
      </c>
    </row>
    <row r="1862" spans="1:4">
      <c r="A1862" t="s">
        <v>5477</v>
      </c>
      <c r="B1862" t="s">
        <v>5478</v>
      </c>
      <c r="C1862" s="372">
        <v>267</v>
      </c>
      <c r="D1862" s="372">
        <v>267</v>
      </c>
    </row>
    <row r="1863" spans="1:4">
      <c r="A1863" t="s">
        <v>5479</v>
      </c>
      <c r="B1863" t="s">
        <v>5480</v>
      </c>
      <c r="C1863" s="372">
        <v>17521</v>
      </c>
      <c r="D1863" s="372">
        <v>17521</v>
      </c>
    </row>
    <row r="1864" spans="1:4">
      <c r="A1864" t="s">
        <v>5481</v>
      </c>
      <c r="B1864" t="s">
        <v>5482</v>
      </c>
      <c r="C1864" s="372">
        <v>1337</v>
      </c>
      <c r="D1864" s="372">
        <v>1337</v>
      </c>
    </row>
    <row r="1865" spans="1:4">
      <c r="A1865" t="s">
        <v>5483</v>
      </c>
      <c r="B1865" t="s">
        <v>5484</v>
      </c>
      <c r="C1865" s="372">
        <v>15</v>
      </c>
      <c r="D1865" s="372">
        <v>15</v>
      </c>
    </row>
    <row r="1866" spans="1:4">
      <c r="A1866" t="s">
        <v>5485</v>
      </c>
      <c r="B1866" t="s">
        <v>5486</v>
      </c>
      <c r="C1866" s="372">
        <v>20125</v>
      </c>
      <c r="D1866" s="372">
        <v>20125</v>
      </c>
    </row>
    <row r="1867" spans="1:4">
      <c r="A1867" t="s">
        <v>5487</v>
      </c>
      <c r="B1867" t="s">
        <v>5488</v>
      </c>
      <c r="C1867" s="372">
        <v>12899</v>
      </c>
      <c r="D1867" s="372">
        <v>12899</v>
      </c>
    </row>
    <row r="1868" spans="1:4">
      <c r="A1868" t="s">
        <v>5489</v>
      </c>
      <c r="B1868" t="s">
        <v>5490</v>
      </c>
      <c r="C1868" s="372">
        <v>70818</v>
      </c>
      <c r="D1868" s="372">
        <v>70818</v>
      </c>
    </row>
    <row r="1869" spans="1:4">
      <c r="A1869" t="s">
        <v>5491</v>
      </c>
      <c r="B1869" t="s">
        <v>5492</v>
      </c>
      <c r="C1869" s="372">
        <v>217</v>
      </c>
      <c r="D1869" s="372">
        <v>217</v>
      </c>
    </row>
    <row r="1870" spans="1:4">
      <c r="A1870" t="s">
        <v>5567</v>
      </c>
      <c r="B1870" t="s">
        <v>5568</v>
      </c>
      <c r="C1870" s="372">
        <v>21</v>
      </c>
      <c r="D1870" s="372">
        <v>21</v>
      </c>
    </row>
    <row r="1871" spans="1:4">
      <c r="A1871" t="s">
        <v>5493</v>
      </c>
      <c r="B1871" t="s">
        <v>5494</v>
      </c>
      <c r="C1871" s="372">
        <v>170</v>
      </c>
      <c r="D1871" s="372">
        <v>170</v>
      </c>
    </row>
    <row r="1872" spans="1:4">
      <c r="A1872" t="s">
        <v>4305</v>
      </c>
      <c r="B1872" t="s">
        <v>4306</v>
      </c>
      <c r="C1872" s="372">
        <v>1</v>
      </c>
      <c r="D1872" s="372">
        <v>1</v>
      </c>
    </row>
    <row r="1873" spans="1:4">
      <c r="A1873" s="947" t="s">
        <v>6733</v>
      </c>
      <c r="B1873" s="947" t="s">
        <v>6734</v>
      </c>
      <c r="C1873" s="948">
        <v>15542</v>
      </c>
      <c r="D1873" s="948">
        <v>15542</v>
      </c>
    </row>
    <row r="1874" spans="1:4">
      <c r="A1874" t="s">
        <v>5557</v>
      </c>
      <c r="B1874" t="s">
        <v>5558</v>
      </c>
      <c r="C1874" s="372">
        <v>106</v>
      </c>
      <c r="D1874" s="372">
        <v>106</v>
      </c>
    </row>
    <row r="1875" spans="1:4">
      <c r="A1875" t="s">
        <v>5495</v>
      </c>
      <c r="B1875" t="s">
        <v>5496</v>
      </c>
      <c r="C1875" s="372">
        <v>53</v>
      </c>
      <c r="D1875" s="372">
        <v>53</v>
      </c>
    </row>
    <row r="1876" spans="1:4">
      <c r="A1876" t="s">
        <v>5497</v>
      </c>
      <c r="B1876" t="s">
        <v>5498</v>
      </c>
      <c r="C1876" s="372">
        <v>88</v>
      </c>
      <c r="D1876" s="372">
        <v>88</v>
      </c>
    </row>
    <row r="1877" spans="1:4">
      <c r="A1877" t="s">
        <v>5499</v>
      </c>
      <c r="B1877" t="s">
        <v>5500</v>
      </c>
      <c r="C1877" s="372">
        <v>78</v>
      </c>
      <c r="D1877" s="372">
        <v>78</v>
      </c>
    </row>
    <row r="1878" spans="1:4">
      <c r="A1878" t="s">
        <v>5501</v>
      </c>
      <c r="B1878" t="s">
        <v>5502</v>
      </c>
      <c r="C1878" s="372">
        <v>103</v>
      </c>
      <c r="D1878" s="372">
        <v>103</v>
      </c>
    </row>
    <row r="1879" spans="1:4">
      <c r="A1879" t="s">
        <v>5503</v>
      </c>
      <c r="B1879" t="s">
        <v>5504</v>
      </c>
      <c r="C1879" s="372">
        <v>79</v>
      </c>
      <c r="D1879" s="372">
        <v>79</v>
      </c>
    </row>
    <row r="1880" spans="1:4">
      <c r="A1880" t="s">
        <v>5505</v>
      </c>
      <c r="B1880" t="s">
        <v>5506</v>
      </c>
      <c r="C1880" s="372">
        <v>45</v>
      </c>
      <c r="D1880" s="372">
        <v>45</v>
      </c>
    </row>
    <row r="1881" spans="1:4">
      <c r="A1881" t="s">
        <v>3186</v>
      </c>
      <c r="B1881" t="s">
        <v>3187</v>
      </c>
      <c r="C1881" s="372">
        <v>3498</v>
      </c>
      <c r="D1881" s="372">
        <v>3498</v>
      </c>
    </row>
    <row r="1882" spans="1:4">
      <c r="A1882" t="s">
        <v>5507</v>
      </c>
      <c r="B1882" t="s">
        <v>5508</v>
      </c>
      <c r="C1882" s="372">
        <v>44</v>
      </c>
      <c r="D1882" s="372">
        <v>44</v>
      </c>
    </row>
    <row r="1883" spans="1:4">
      <c r="A1883" t="s">
        <v>5509</v>
      </c>
      <c r="B1883" t="s">
        <v>5510</v>
      </c>
      <c r="C1883" s="372">
        <v>97</v>
      </c>
      <c r="D1883" s="372">
        <v>97</v>
      </c>
    </row>
    <row r="1884" spans="1:4">
      <c r="A1884" t="s">
        <v>5511</v>
      </c>
      <c r="B1884" t="s">
        <v>5512</v>
      </c>
      <c r="C1884" s="372">
        <v>1488</v>
      </c>
      <c r="D1884" s="372">
        <v>1488</v>
      </c>
    </row>
    <row r="1885" spans="1:4">
      <c r="A1885" t="s">
        <v>5513</v>
      </c>
      <c r="B1885" t="s">
        <v>5514</v>
      </c>
      <c r="C1885" s="372">
        <v>86</v>
      </c>
      <c r="D1885" s="372">
        <v>86</v>
      </c>
    </row>
    <row r="1886" spans="1:4">
      <c r="A1886" t="s">
        <v>5515</v>
      </c>
      <c r="B1886" t="s">
        <v>5516</v>
      </c>
      <c r="C1886" s="372">
        <v>38</v>
      </c>
      <c r="D1886" s="372">
        <v>38</v>
      </c>
    </row>
    <row r="1887" spans="1:4">
      <c r="A1887" t="s">
        <v>5517</v>
      </c>
      <c r="B1887" t="s">
        <v>5518</v>
      </c>
      <c r="C1887" s="372">
        <v>38</v>
      </c>
      <c r="D1887" s="372">
        <v>38</v>
      </c>
    </row>
    <row r="1888" spans="1:4">
      <c r="A1888" t="s">
        <v>3232</v>
      </c>
      <c r="B1888" t="s">
        <v>3233</v>
      </c>
      <c r="C1888" s="372">
        <v>207</v>
      </c>
      <c r="D1888" s="372">
        <v>207</v>
      </c>
    </row>
    <row r="1889" spans="1:4">
      <c r="A1889" t="s">
        <v>3234</v>
      </c>
      <c r="B1889" t="s">
        <v>3235</v>
      </c>
      <c r="C1889" s="372">
        <v>1023</v>
      </c>
      <c r="D1889" s="372">
        <v>1023</v>
      </c>
    </row>
    <row r="1890" spans="1:4">
      <c r="A1890" t="s">
        <v>5519</v>
      </c>
      <c r="B1890" t="s">
        <v>5520</v>
      </c>
      <c r="C1890" s="372">
        <v>36</v>
      </c>
      <c r="D1890" s="372">
        <v>36</v>
      </c>
    </row>
    <row r="1891" spans="1:4">
      <c r="A1891" t="s">
        <v>5521</v>
      </c>
      <c r="B1891" t="s">
        <v>5522</v>
      </c>
      <c r="C1891" s="372">
        <v>3</v>
      </c>
      <c r="D1891" s="372">
        <v>3</v>
      </c>
    </row>
    <row r="1892" spans="1:4">
      <c r="A1892" t="s">
        <v>5523</v>
      </c>
      <c r="B1892" t="s">
        <v>5524</v>
      </c>
      <c r="C1892" s="372">
        <v>195</v>
      </c>
      <c r="D1892" s="372">
        <v>195</v>
      </c>
    </row>
    <row r="1893" spans="1:4">
      <c r="A1893" t="s">
        <v>5525</v>
      </c>
      <c r="B1893" t="s">
        <v>5526</v>
      </c>
      <c r="C1893" s="372">
        <v>14</v>
      </c>
      <c r="D1893" s="372">
        <v>14</v>
      </c>
    </row>
    <row r="1894" spans="1:4">
      <c r="A1894" t="s">
        <v>5527</v>
      </c>
      <c r="B1894" t="s">
        <v>5528</v>
      </c>
      <c r="C1894" s="372">
        <v>78</v>
      </c>
      <c r="D1894" s="372">
        <v>78</v>
      </c>
    </row>
    <row r="1895" spans="1:4">
      <c r="A1895" t="s">
        <v>5529</v>
      </c>
      <c r="B1895" t="s">
        <v>5530</v>
      </c>
      <c r="C1895" s="372">
        <v>79</v>
      </c>
      <c r="D1895" s="372">
        <v>79</v>
      </c>
    </row>
    <row r="1896" spans="1:4">
      <c r="A1896" t="s">
        <v>5531</v>
      </c>
      <c r="B1896" t="s">
        <v>5532</v>
      </c>
      <c r="C1896" s="372">
        <v>4</v>
      </c>
      <c r="D1896" s="372">
        <v>4</v>
      </c>
    </row>
    <row r="1897" spans="1:4">
      <c r="A1897" t="s">
        <v>5533</v>
      </c>
      <c r="B1897" t="s">
        <v>5534</v>
      </c>
      <c r="C1897" s="372">
        <v>152</v>
      </c>
      <c r="D1897" s="372">
        <v>152</v>
      </c>
    </row>
    <row r="1898" spans="1:4">
      <c r="A1898" t="s">
        <v>5535</v>
      </c>
      <c r="B1898" t="s">
        <v>5536</v>
      </c>
      <c r="C1898" s="372">
        <v>308</v>
      </c>
      <c r="D1898" s="372">
        <v>308</v>
      </c>
    </row>
    <row r="1899" spans="1:4">
      <c r="A1899" t="s">
        <v>5537</v>
      </c>
      <c r="B1899" t="s">
        <v>5538</v>
      </c>
      <c r="C1899" s="372">
        <v>23</v>
      </c>
      <c r="D1899" s="372">
        <v>23</v>
      </c>
    </row>
    <row r="1900" spans="1:4">
      <c r="A1900" t="s">
        <v>5539</v>
      </c>
      <c r="B1900" t="s">
        <v>5540</v>
      </c>
      <c r="C1900" s="372">
        <v>309</v>
      </c>
      <c r="D1900" s="372">
        <v>309</v>
      </c>
    </row>
    <row r="1901" spans="1:4">
      <c r="A1901" t="s">
        <v>5541</v>
      </c>
      <c r="B1901" t="s">
        <v>5542</v>
      </c>
      <c r="C1901" s="372">
        <v>149</v>
      </c>
      <c r="D1901" s="372">
        <v>149</v>
      </c>
    </row>
    <row r="1902" spans="1:4">
      <c r="A1902" t="s">
        <v>5543</v>
      </c>
      <c r="B1902" t="s">
        <v>5544</v>
      </c>
      <c r="C1902" s="372">
        <v>130</v>
      </c>
      <c r="D1902" s="372">
        <v>130</v>
      </c>
    </row>
    <row r="1903" spans="1:4">
      <c r="A1903" t="s">
        <v>5545</v>
      </c>
      <c r="B1903" t="s">
        <v>5546</v>
      </c>
      <c r="C1903" s="372">
        <v>153</v>
      </c>
      <c r="D1903" s="372">
        <v>153</v>
      </c>
    </row>
    <row r="1904" spans="1:4">
      <c r="A1904" t="s">
        <v>5547</v>
      </c>
      <c r="B1904" t="s">
        <v>5548</v>
      </c>
      <c r="C1904" s="372">
        <v>140</v>
      </c>
      <c r="D1904" s="372">
        <v>140</v>
      </c>
    </row>
    <row r="1905" spans="1:4">
      <c r="A1905" t="s">
        <v>5325</v>
      </c>
      <c r="B1905" t="s">
        <v>5326</v>
      </c>
      <c r="C1905" s="372">
        <v>83100</v>
      </c>
      <c r="D1905" s="372">
        <v>83100</v>
      </c>
    </row>
    <row r="1906" spans="1:4">
      <c r="A1906" t="s">
        <v>5327</v>
      </c>
      <c r="B1906" t="s">
        <v>5328</v>
      </c>
      <c r="C1906" s="372">
        <v>1066</v>
      </c>
      <c r="D1906" s="372">
        <v>1066</v>
      </c>
    </row>
    <row r="1907" spans="1:4">
      <c r="A1907" t="s">
        <v>5329</v>
      </c>
      <c r="B1907" t="s">
        <v>5330</v>
      </c>
      <c r="C1907" s="372">
        <v>37</v>
      </c>
      <c r="D1907" s="372">
        <v>37</v>
      </c>
    </row>
    <row r="1908" spans="1:4">
      <c r="A1908" t="s">
        <v>5331</v>
      </c>
      <c r="B1908" t="s">
        <v>5332</v>
      </c>
      <c r="C1908" s="372">
        <v>1061</v>
      </c>
      <c r="D1908" s="372">
        <v>1061</v>
      </c>
    </row>
    <row r="1909" spans="1:4">
      <c r="A1909" t="s">
        <v>5333</v>
      </c>
      <c r="B1909" t="s">
        <v>5334</v>
      </c>
      <c r="C1909" s="372">
        <v>581</v>
      </c>
      <c r="D1909" s="372">
        <v>581</v>
      </c>
    </row>
    <row r="1910" spans="1:4">
      <c r="A1910" t="s">
        <v>5335</v>
      </c>
      <c r="B1910" t="s">
        <v>5336</v>
      </c>
      <c r="C1910" s="372">
        <v>982</v>
      </c>
      <c r="D1910" s="372">
        <v>982</v>
      </c>
    </row>
    <row r="1911" spans="1:4">
      <c r="A1911" t="s">
        <v>3188</v>
      </c>
      <c r="B1911" t="s">
        <v>3189</v>
      </c>
      <c r="C1911" s="372">
        <v>1311</v>
      </c>
      <c r="D1911" s="372">
        <v>1311</v>
      </c>
    </row>
    <row r="1912" spans="1:4">
      <c r="A1912" t="s">
        <v>5337</v>
      </c>
      <c r="B1912" t="s">
        <v>5338</v>
      </c>
      <c r="C1912" s="372">
        <v>223</v>
      </c>
      <c r="D1912" s="372">
        <v>223</v>
      </c>
    </row>
    <row r="1913" spans="1:4">
      <c r="A1913" t="s">
        <v>5339</v>
      </c>
      <c r="B1913" t="s">
        <v>5340</v>
      </c>
      <c r="C1913" s="372">
        <v>27976</v>
      </c>
      <c r="D1913" s="372">
        <v>27976</v>
      </c>
    </row>
    <row r="1914" spans="1:4">
      <c r="A1914" t="s">
        <v>5341</v>
      </c>
      <c r="B1914" t="s">
        <v>5342</v>
      </c>
      <c r="C1914" s="372">
        <v>13</v>
      </c>
      <c r="D1914" s="372">
        <v>13</v>
      </c>
    </row>
    <row r="1915" spans="1:4">
      <c r="A1915" t="s">
        <v>5343</v>
      </c>
      <c r="B1915" t="s">
        <v>5344</v>
      </c>
      <c r="C1915" s="372">
        <v>15680</v>
      </c>
      <c r="D1915" s="372">
        <v>15680</v>
      </c>
    </row>
    <row r="1916" spans="1:4">
      <c r="A1916" t="s">
        <v>5345</v>
      </c>
      <c r="B1916" t="s">
        <v>5346</v>
      </c>
      <c r="C1916" s="372">
        <v>23252</v>
      </c>
      <c r="D1916" s="372">
        <v>23252</v>
      </c>
    </row>
    <row r="1917" spans="1:4">
      <c r="A1917" t="s">
        <v>6062</v>
      </c>
      <c r="B1917" t="s">
        <v>6063</v>
      </c>
      <c r="C1917" s="372">
        <v>238</v>
      </c>
      <c r="D1917" s="372">
        <v>238</v>
      </c>
    </row>
    <row r="1918" spans="1:4">
      <c r="A1918" t="s">
        <v>5347</v>
      </c>
      <c r="B1918" t="s">
        <v>5348</v>
      </c>
      <c r="C1918" s="372">
        <v>33067</v>
      </c>
      <c r="D1918" s="372">
        <v>33067</v>
      </c>
    </row>
    <row r="1919" spans="1:4">
      <c r="A1919" t="s">
        <v>5974</v>
      </c>
      <c r="B1919" t="s">
        <v>5975</v>
      </c>
      <c r="C1919" s="372">
        <v>268</v>
      </c>
      <c r="D1919" s="372">
        <v>268</v>
      </c>
    </row>
    <row r="1920" spans="1:4">
      <c r="A1920" t="s">
        <v>5349</v>
      </c>
      <c r="B1920" t="s">
        <v>5350</v>
      </c>
      <c r="C1920" s="372">
        <v>1</v>
      </c>
      <c r="D1920" s="372">
        <v>1</v>
      </c>
    </row>
    <row r="1921" spans="1:4">
      <c r="A1921" t="s">
        <v>5351</v>
      </c>
      <c r="B1921" t="s">
        <v>5352</v>
      </c>
      <c r="C1921" s="372">
        <v>53</v>
      </c>
      <c r="D1921" s="372">
        <v>53</v>
      </c>
    </row>
    <row r="1922" spans="1:4">
      <c r="A1922" t="s">
        <v>5353</v>
      </c>
      <c r="B1922" t="s">
        <v>5354</v>
      </c>
      <c r="C1922" s="372">
        <v>1</v>
      </c>
      <c r="D1922" s="372">
        <v>1</v>
      </c>
    </row>
    <row r="1923" spans="1:4">
      <c r="A1923" t="s">
        <v>5355</v>
      </c>
      <c r="B1923" t="s">
        <v>5356</v>
      </c>
      <c r="C1923" s="372">
        <v>119</v>
      </c>
      <c r="D1923" s="372">
        <v>119</v>
      </c>
    </row>
    <row r="1924" spans="1:4">
      <c r="A1924" t="s">
        <v>5357</v>
      </c>
      <c r="B1924" t="s">
        <v>5358</v>
      </c>
      <c r="C1924" s="372">
        <v>3</v>
      </c>
      <c r="D1924" s="372">
        <v>3</v>
      </c>
    </row>
    <row r="1925" spans="1:4">
      <c r="A1925" t="s">
        <v>5359</v>
      </c>
      <c r="B1925" t="s">
        <v>5360</v>
      </c>
      <c r="C1925" s="372">
        <v>999</v>
      </c>
      <c r="D1925" s="372">
        <v>999</v>
      </c>
    </row>
    <row r="1926" spans="1:4">
      <c r="A1926" t="s">
        <v>5361</v>
      </c>
      <c r="B1926" t="s">
        <v>5362</v>
      </c>
      <c r="C1926" s="372">
        <v>1983</v>
      </c>
      <c r="D1926" s="372">
        <v>1983</v>
      </c>
    </row>
    <row r="1927" spans="1:4">
      <c r="A1927" t="s">
        <v>5696</v>
      </c>
      <c r="B1927" t="s">
        <v>5697</v>
      </c>
      <c r="C1927" s="372">
        <v>138</v>
      </c>
      <c r="D1927" s="372">
        <v>138</v>
      </c>
    </row>
    <row r="1928" spans="1:4">
      <c r="A1928" t="s">
        <v>5698</v>
      </c>
      <c r="B1928" t="s">
        <v>5699</v>
      </c>
      <c r="C1928" s="372">
        <v>41</v>
      </c>
      <c r="D1928" s="372">
        <v>41</v>
      </c>
    </row>
    <row r="1929" spans="1:4">
      <c r="A1929" t="s">
        <v>5700</v>
      </c>
      <c r="B1929" t="s">
        <v>5701</v>
      </c>
      <c r="C1929" s="372">
        <v>97</v>
      </c>
      <c r="D1929" s="372">
        <v>97</v>
      </c>
    </row>
    <row r="1930" spans="1:4">
      <c r="A1930" t="s">
        <v>5976</v>
      </c>
      <c r="B1930" t="s">
        <v>5977</v>
      </c>
      <c r="C1930" s="372">
        <v>13507</v>
      </c>
      <c r="D1930" s="372">
        <v>13507</v>
      </c>
    </row>
    <row r="1931" spans="1:4">
      <c r="A1931" t="s">
        <v>5978</v>
      </c>
      <c r="B1931" t="s">
        <v>5979</v>
      </c>
      <c r="C1931" s="372">
        <v>5</v>
      </c>
      <c r="D1931" s="372">
        <v>5</v>
      </c>
    </row>
    <row r="1932" spans="1:4">
      <c r="A1932" t="s">
        <v>5980</v>
      </c>
      <c r="B1932" t="s">
        <v>5981</v>
      </c>
      <c r="C1932" s="372">
        <v>7649</v>
      </c>
      <c r="D1932" s="372">
        <v>7649</v>
      </c>
    </row>
    <row r="1933" spans="1:4">
      <c r="A1933" t="s">
        <v>5982</v>
      </c>
      <c r="B1933" t="s">
        <v>5983</v>
      </c>
      <c r="C1933" s="372">
        <v>988</v>
      </c>
      <c r="D1933" s="372">
        <v>988</v>
      </c>
    </row>
    <row r="1934" spans="1:4">
      <c r="A1934" t="s">
        <v>5984</v>
      </c>
      <c r="B1934" t="s">
        <v>5985</v>
      </c>
      <c r="C1934" s="372">
        <v>56</v>
      </c>
      <c r="D1934" s="372">
        <v>56</v>
      </c>
    </row>
    <row r="1935" spans="1:4">
      <c r="A1935" t="s">
        <v>5986</v>
      </c>
      <c r="B1935" t="s">
        <v>5987</v>
      </c>
      <c r="C1935" s="372">
        <v>49</v>
      </c>
      <c r="D1935" s="372">
        <v>49</v>
      </c>
    </row>
    <row r="1936" spans="1:4">
      <c r="A1936" t="s">
        <v>6058</v>
      </c>
      <c r="B1936" t="s">
        <v>6059</v>
      </c>
      <c r="C1936" s="372">
        <v>6850</v>
      </c>
      <c r="D1936" s="372">
        <v>6850</v>
      </c>
    </row>
    <row r="1937" spans="1:4">
      <c r="A1937" t="s">
        <v>6066</v>
      </c>
      <c r="B1937" t="s">
        <v>6067</v>
      </c>
      <c r="C1937" s="372">
        <v>5</v>
      </c>
      <c r="D1937" s="372">
        <v>5</v>
      </c>
    </row>
    <row r="1938" spans="1:4">
      <c r="A1938" t="s">
        <v>6064</v>
      </c>
      <c r="B1938" t="s">
        <v>6065</v>
      </c>
      <c r="C1938" s="372">
        <v>2</v>
      </c>
      <c r="D1938" s="372">
        <v>2</v>
      </c>
    </row>
    <row r="1939" spans="1:4">
      <c r="A1939" t="s">
        <v>6060</v>
      </c>
      <c r="B1939" t="s">
        <v>6061</v>
      </c>
      <c r="C1939" s="372">
        <v>82</v>
      </c>
      <c r="D1939" s="372">
        <v>82</v>
      </c>
    </row>
    <row r="1940" spans="1:4">
      <c r="A1940" t="s">
        <v>6068</v>
      </c>
      <c r="B1940" t="s">
        <v>6069</v>
      </c>
      <c r="C1940" s="372">
        <v>9</v>
      </c>
      <c r="D1940" s="372">
        <v>9</v>
      </c>
    </row>
    <row r="1941" spans="1:4">
      <c r="A1941" t="s">
        <v>5988</v>
      </c>
      <c r="B1941" t="s">
        <v>5989</v>
      </c>
      <c r="C1941" s="372">
        <v>7703</v>
      </c>
      <c r="D1941" s="372">
        <v>7703</v>
      </c>
    </row>
    <row r="1942" spans="1:4">
      <c r="A1942" t="s">
        <v>5990</v>
      </c>
      <c r="B1942" t="s">
        <v>5991</v>
      </c>
      <c r="C1942" s="372">
        <v>7106</v>
      </c>
      <c r="D1942" s="372">
        <v>7106</v>
      </c>
    </row>
    <row r="1943" spans="1:4">
      <c r="A1943" t="s">
        <v>5992</v>
      </c>
      <c r="B1943" t="s">
        <v>5993</v>
      </c>
      <c r="C1943" s="372">
        <v>7646</v>
      </c>
      <c r="D1943" s="372">
        <v>7646</v>
      </c>
    </row>
    <row r="1944" spans="1:4">
      <c r="A1944" t="s">
        <v>5994</v>
      </c>
      <c r="B1944" t="s">
        <v>5995</v>
      </c>
      <c r="C1944" s="372">
        <v>7</v>
      </c>
      <c r="D1944" s="372">
        <v>7</v>
      </c>
    </row>
    <row r="1945" spans="1:4">
      <c r="A1945" t="s">
        <v>5996</v>
      </c>
      <c r="B1945" t="s">
        <v>5997</v>
      </c>
      <c r="C1945" s="372">
        <v>109</v>
      </c>
      <c r="D1945" s="372">
        <v>109</v>
      </c>
    </row>
    <row r="1946" spans="1:4">
      <c r="A1946" t="s">
        <v>5998</v>
      </c>
      <c r="B1946" t="s">
        <v>5999</v>
      </c>
      <c r="C1946" s="372">
        <v>20</v>
      </c>
      <c r="D1946" s="372">
        <v>20</v>
      </c>
    </row>
    <row r="1947" spans="1:4">
      <c r="A1947" t="s">
        <v>6000</v>
      </c>
      <c r="B1947" t="s">
        <v>6001</v>
      </c>
      <c r="C1947" s="372">
        <v>14</v>
      </c>
      <c r="D1947" s="372">
        <v>14</v>
      </c>
    </row>
    <row r="1948" spans="1:4">
      <c r="A1948" t="s">
        <v>6002</v>
      </c>
      <c r="B1948" t="s">
        <v>6003</v>
      </c>
      <c r="C1948" s="372">
        <v>7</v>
      </c>
      <c r="D1948" s="372">
        <v>7</v>
      </c>
    </row>
    <row r="1949" spans="1:4">
      <c r="A1949" t="s">
        <v>6004</v>
      </c>
      <c r="B1949" t="s">
        <v>6005</v>
      </c>
      <c r="C1949" s="372">
        <v>16</v>
      </c>
      <c r="D1949" s="372">
        <v>16</v>
      </c>
    </row>
    <row r="1950" spans="1:4">
      <c r="A1950" t="s">
        <v>6006</v>
      </c>
      <c r="B1950" t="s">
        <v>6007</v>
      </c>
      <c r="C1950" s="372">
        <v>12</v>
      </c>
      <c r="D1950" s="372">
        <v>12</v>
      </c>
    </row>
    <row r="1951" spans="1:4">
      <c r="A1951" t="s">
        <v>6008</v>
      </c>
      <c r="B1951" t="s">
        <v>6009</v>
      </c>
      <c r="C1951" s="372">
        <v>126</v>
      </c>
      <c r="D1951" s="372">
        <v>126</v>
      </c>
    </row>
    <row r="1952" spans="1:4">
      <c r="A1952" t="s">
        <v>6010</v>
      </c>
      <c r="B1952" t="s">
        <v>6009</v>
      </c>
      <c r="C1952" s="372">
        <v>30</v>
      </c>
      <c r="D1952" s="372">
        <v>30</v>
      </c>
    </row>
    <row r="1953" spans="1:4">
      <c r="A1953" t="s">
        <v>6054</v>
      </c>
      <c r="B1953" t="s">
        <v>6055</v>
      </c>
      <c r="C1953" s="372">
        <v>13</v>
      </c>
      <c r="D1953" s="372">
        <v>13</v>
      </c>
    </row>
    <row r="1954" spans="1:4">
      <c r="A1954" t="s">
        <v>6056</v>
      </c>
      <c r="B1954" t="s">
        <v>6057</v>
      </c>
      <c r="C1954" s="372">
        <v>17</v>
      </c>
      <c r="D1954" s="372">
        <v>17</v>
      </c>
    </row>
    <row r="1955" spans="1:4">
      <c r="A1955" t="s">
        <v>6012</v>
      </c>
      <c r="B1955" t="s">
        <v>6013</v>
      </c>
      <c r="C1955" s="372">
        <v>69</v>
      </c>
      <c r="D1955" s="372">
        <v>69</v>
      </c>
    </row>
    <row r="1956" spans="1:4">
      <c r="A1956" t="s">
        <v>6014</v>
      </c>
      <c r="B1956" t="s">
        <v>6015</v>
      </c>
      <c r="C1956" s="372">
        <v>30</v>
      </c>
      <c r="D1956" s="372">
        <v>30</v>
      </c>
    </row>
    <row r="1957" spans="1:4">
      <c r="A1957" t="s">
        <v>6050</v>
      </c>
      <c r="B1957" t="s">
        <v>6051</v>
      </c>
      <c r="C1957" s="372">
        <v>9</v>
      </c>
      <c r="D1957" s="372">
        <v>9</v>
      </c>
    </row>
    <row r="1958" spans="1:4">
      <c r="A1958" t="s">
        <v>6052</v>
      </c>
      <c r="B1958" t="s">
        <v>6051</v>
      </c>
      <c r="C1958" s="372">
        <v>9</v>
      </c>
      <c r="D1958" s="372">
        <v>9</v>
      </c>
    </row>
    <row r="1959" spans="1:4">
      <c r="A1959" t="s">
        <v>6016</v>
      </c>
      <c r="B1959" t="s">
        <v>6017</v>
      </c>
      <c r="C1959" s="372">
        <v>1408</v>
      </c>
      <c r="D1959" s="372">
        <v>1408</v>
      </c>
    </row>
    <row r="1960" spans="1:4">
      <c r="A1960" t="s">
        <v>6018</v>
      </c>
      <c r="B1960" t="s">
        <v>6019</v>
      </c>
      <c r="C1960" s="372">
        <v>132</v>
      </c>
      <c r="D1960" s="372">
        <v>132</v>
      </c>
    </row>
    <row r="1961" spans="1:4">
      <c r="A1961" t="s">
        <v>6020</v>
      </c>
      <c r="B1961" t="s">
        <v>6021</v>
      </c>
      <c r="C1961" s="372">
        <v>8739</v>
      </c>
      <c r="D1961" s="372">
        <v>8739</v>
      </c>
    </row>
    <row r="1962" spans="1:4">
      <c r="A1962" t="s">
        <v>6022</v>
      </c>
      <c r="B1962" t="s">
        <v>6023</v>
      </c>
      <c r="C1962" s="372">
        <v>1228</v>
      </c>
      <c r="D1962" s="372">
        <v>1228</v>
      </c>
    </row>
    <row r="1963" spans="1:4">
      <c r="A1963" t="s">
        <v>6024</v>
      </c>
      <c r="B1963" t="s">
        <v>6025</v>
      </c>
      <c r="C1963" s="372">
        <v>746</v>
      </c>
      <c r="D1963" s="372">
        <v>746</v>
      </c>
    </row>
    <row r="1964" spans="1:4">
      <c r="A1964" t="s">
        <v>6026</v>
      </c>
      <c r="B1964" t="s">
        <v>6027</v>
      </c>
      <c r="C1964" s="372">
        <v>2183</v>
      </c>
      <c r="D1964" s="372">
        <v>2183</v>
      </c>
    </row>
    <row r="1965" spans="1:4">
      <c r="A1965" t="s">
        <v>6028</v>
      </c>
      <c r="B1965" t="s">
        <v>6029</v>
      </c>
      <c r="C1965" s="372">
        <v>21</v>
      </c>
      <c r="D1965" s="372">
        <v>21</v>
      </c>
    </row>
    <row r="1966" spans="1:4">
      <c r="A1966" t="s">
        <v>6030</v>
      </c>
      <c r="B1966" t="s">
        <v>6031</v>
      </c>
      <c r="C1966" s="372">
        <v>63</v>
      </c>
      <c r="D1966" s="372">
        <v>63</v>
      </c>
    </row>
    <row r="1967" spans="1:4">
      <c r="A1967" t="s">
        <v>6032</v>
      </c>
      <c r="B1967" t="s">
        <v>6033</v>
      </c>
      <c r="C1967" s="372">
        <v>258</v>
      </c>
      <c r="D1967" s="372">
        <v>258</v>
      </c>
    </row>
    <row r="1968" spans="1:4">
      <c r="A1968" t="s">
        <v>6034</v>
      </c>
      <c r="B1968" t="s">
        <v>6035</v>
      </c>
      <c r="C1968" s="372">
        <v>7</v>
      </c>
      <c r="D1968" s="372">
        <v>7</v>
      </c>
    </row>
    <row r="1969" spans="1:4">
      <c r="A1969" t="s">
        <v>6036</v>
      </c>
      <c r="B1969" t="s">
        <v>6037</v>
      </c>
      <c r="C1969" s="372">
        <v>92</v>
      </c>
      <c r="D1969" s="372">
        <v>92</v>
      </c>
    </row>
    <row r="1970" spans="1:4">
      <c r="A1970" t="s">
        <v>6038</v>
      </c>
      <c r="B1970" t="s">
        <v>6039</v>
      </c>
      <c r="C1970" s="372">
        <v>110</v>
      </c>
      <c r="D1970" s="372">
        <v>110</v>
      </c>
    </row>
    <row r="1971" spans="1:4">
      <c r="A1971" t="s">
        <v>6040</v>
      </c>
      <c r="B1971" t="s">
        <v>6041</v>
      </c>
      <c r="C1971" s="372">
        <v>108</v>
      </c>
      <c r="D1971" s="372">
        <v>108</v>
      </c>
    </row>
    <row r="1972" spans="1:4">
      <c r="A1972" t="s">
        <v>6042</v>
      </c>
      <c r="B1972" t="s">
        <v>6043</v>
      </c>
      <c r="C1972" s="372">
        <v>150</v>
      </c>
      <c r="D1972" s="372">
        <v>150</v>
      </c>
    </row>
    <row r="1973" spans="1:4">
      <c r="A1973" t="s">
        <v>6044</v>
      </c>
      <c r="B1973" t="s">
        <v>6045</v>
      </c>
      <c r="C1973" s="372">
        <v>8019</v>
      </c>
      <c r="D1973" s="372">
        <v>8019</v>
      </c>
    </row>
    <row r="1974" spans="1:4">
      <c r="A1974" t="s">
        <v>6046</v>
      </c>
      <c r="B1974" t="s">
        <v>6047</v>
      </c>
      <c r="C1974" s="372">
        <v>8059</v>
      </c>
      <c r="D1974" s="372">
        <v>8059</v>
      </c>
    </row>
    <row r="1975" spans="1:4">
      <c r="A1975" t="s">
        <v>6048</v>
      </c>
      <c r="B1975" t="s">
        <v>6049</v>
      </c>
      <c r="C1975" s="372">
        <v>110</v>
      </c>
      <c r="D1975" s="372">
        <v>110</v>
      </c>
    </row>
    <row r="1976" spans="1:4">
      <c r="A1976" t="s">
        <v>5579</v>
      </c>
      <c r="B1976" t="s">
        <v>5580</v>
      </c>
      <c r="C1976" s="372">
        <v>286</v>
      </c>
      <c r="D1976" s="372">
        <v>286</v>
      </c>
    </row>
    <row r="1977" spans="1:4">
      <c r="A1977" t="s">
        <v>5581</v>
      </c>
      <c r="B1977" t="s">
        <v>5582</v>
      </c>
      <c r="C1977" s="372">
        <v>884</v>
      </c>
      <c r="D1977" s="372">
        <v>884</v>
      </c>
    </row>
    <row r="1978" spans="1:4">
      <c r="A1978" t="s">
        <v>5583</v>
      </c>
      <c r="B1978" t="s">
        <v>5584</v>
      </c>
      <c r="C1978" s="372">
        <v>485</v>
      </c>
      <c r="D1978" s="372">
        <v>485</v>
      </c>
    </row>
    <row r="1979" spans="1:4">
      <c r="A1979" t="s">
        <v>5585</v>
      </c>
      <c r="B1979" t="s">
        <v>5586</v>
      </c>
      <c r="C1979" s="372">
        <v>3720</v>
      </c>
      <c r="D1979" s="372">
        <v>3720</v>
      </c>
    </row>
    <row r="1980" spans="1:4">
      <c r="A1980" t="s">
        <v>5587</v>
      </c>
      <c r="B1980" t="s">
        <v>5588</v>
      </c>
      <c r="C1980" s="372">
        <v>1311</v>
      </c>
      <c r="D1980" s="372">
        <v>1311</v>
      </c>
    </row>
    <row r="1981" spans="1:4">
      <c r="A1981" t="s">
        <v>5589</v>
      </c>
      <c r="B1981" t="s">
        <v>5590</v>
      </c>
      <c r="C1981" s="372">
        <v>1448</v>
      </c>
      <c r="D1981" s="372">
        <v>1448</v>
      </c>
    </row>
    <row r="1982" spans="1:4">
      <c r="A1982" t="s">
        <v>5591</v>
      </c>
      <c r="B1982" t="s">
        <v>5592</v>
      </c>
      <c r="C1982" s="372">
        <v>4</v>
      </c>
      <c r="D1982" s="372">
        <v>4</v>
      </c>
    </row>
    <row r="1983" spans="1:4">
      <c r="A1983" t="s">
        <v>5593</v>
      </c>
      <c r="B1983" t="s">
        <v>5594</v>
      </c>
      <c r="C1983" s="372">
        <v>1215</v>
      </c>
      <c r="D1983" s="372">
        <v>1215</v>
      </c>
    </row>
    <row r="1984" spans="1:4">
      <c r="A1984" t="s">
        <v>5595</v>
      </c>
      <c r="B1984" t="s">
        <v>5596</v>
      </c>
      <c r="C1984" s="372">
        <v>2</v>
      </c>
      <c r="D1984" s="372">
        <v>2</v>
      </c>
    </row>
    <row r="1985" spans="1:4">
      <c r="A1985" t="s">
        <v>5597</v>
      </c>
      <c r="B1985" t="s">
        <v>5598</v>
      </c>
      <c r="C1985" s="372">
        <v>113</v>
      </c>
      <c r="D1985" s="372">
        <v>113</v>
      </c>
    </row>
    <row r="1986" spans="1:4">
      <c r="A1986" t="s">
        <v>5599</v>
      </c>
      <c r="B1986" t="s">
        <v>5600</v>
      </c>
      <c r="C1986" s="372">
        <v>155</v>
      </c>
      <c r="D1986" s="372">
        <v>155</v>
      </c>
    </row>
    <row r="1987" spans="1:4">
      <c r="A1987" t="s">
        <v>5601</v>
      </c>
      <c r="B1987" t="s">
        <v>5602</v>
      </c>
      <c r="C1987" s="372">
        <v>1515</v>
      </c>
      <c r="D1987" s="372">
        <v>1515</v>
      </c>
    </row>
    <row r="1988" spans="1:4">
      <c r="A1988" t="s">
        <v>5603</v>
      </c>
      <c r="B1988" t="s">
        <v>5604</v>
      </c>
      <c r="C1988" s="372">
        <v>983</v>
      </c>
      <c r="D1988" s="372">
        <v>983</v>
      </c>
    </row>
    <row r="1989" spans="1:4">
      <c r="A1989" t="s">
        <v>5605</v>
      </c>
      <c r="B1989" t="s">
        <v>5606</v>
      </c>
      <c r="C1989" s="372">
        <v>798</v>
      </c>
      <c r="D1989" s="372">
        <v>798</v>
      </c>
    </row>
    <row r="1990" spans="1:4">
      <c r="A1990" t="s">
        <v>5607</v>
      </c>
      <c r="B1990" t="s">
        <v>5608</v>
      </c>
      <c r="C1990" s="372">
        <v>82</v>
      </c>
      <c r="D1990" s="372">
        <v>82</v>
      </c>
    </row>
    <row r="1991" spans="1:4">
      <c r="A1991" t="s">
        <v>5609</v>
      </c>
      <c r="B1991" t="s">
        <v>5610</v>
      </c>
      <c r="C1991" s="372">
        <v>554</v>
      </c>
      <c r="D1991" s="372">
        <v>554</v>
      </c>
    </row>
    <row r="1992" spans="1:4">
      <c r="A1992" t="s">
        <v>5611</v>
      </c>
      <c r="B1992" t="s">
        <v>5612</v>
      </c>
      <c r="C1992" s="372">
        <v>146</v>
      </c>
      <c r="D1992" s="372">
        <v>146</v>
      </c>
    </row>
    <row r="1993" spans="1:4">
      <c r="A1993" t="s">
        <v>5613</v>
      </c>
      <c r="B1993" t="s">
        <v>5614</v>
      </c>
      <c r="C1993" s="372">
        <v>11156</v>
      </c>
      <c r="D1993" s="372">
        <v>11156</v>
      </c>
    </row>
    <row r="1994" spans="1:4">
      <c r="A1994" t="s">
        <v>5615</v>
      </c>
      <c r="B1994" t="s">
        <v>5616</v>
      </c>
      <c r="C1994" s="372">
        <v>8693</v>
      </c>
      <c r="D1994" s="372">
        <v>8693</v>
      </c>
    </row>
    <row r="1995" spans="1:4">
      <c r="A1995" t="s">
        <v>5617</v>
      </c>
      <c r="B1995" t="s">
        <v>5618</v>
      </c>
      <c r="C1995" s="372">
        <v>14</v>
      </c>
      <c r="D1995" s="372">
        <v>14</v>
      </c>
    </row>
    <row r="1996" spans="1:4">
      <c r="A1996" t="s">
        <v>5619</v>
      </c>
      <c r="B1996" t="s">
        <v>5620</v>
      </c>
      <c r="C1996" s="372">
        <v>2157</v>
      </c>
      <c r="D1996" s="372">
        <v>2157</v>
      </c>
    </row>
    <row r="1997" spans="1:4">
      <c r="A1997" t="s">
        <v>5621</v>
      </c>
      <c r="B1997" t="s">
        <v>5622</v>
      </c>
      <c r="C1997" s="372">
        <v>106</v>
      </c>
      <c r="D1997" s="372">
        <v>106</v>
      </c>
    </row>
    <row r="1998" spans="1:4">
      <c r="A1998" t="s">
        <v>5692</v>
      </c>
      <c r="B1998" t="s">
        <v>5693</v>
      </c>
      <c r="C1998" s="372">
        <v>192</v>
      </c>
      <c r="D1998" s="372">
        <v>192</v>
      </c>
    </row>
    <row r="1999" spans="1:4">
      <c r="A1999" t="s">
        <v>5712</v>
      </c>
      <c r="B1999" t="s">
        <v>5713</v>
      </c>
      <c r="C1999" s="372">
        <v>92</v>
      </c>
      <c r="D1999" s="372">
        <v>92</v>
      </c>
    </row>
    <row r="2000" spans="1:4">
      <c r="A2000" t="s">
        <v>5702</v>
      </c>
      <c r="B2000" t="s">
        <v>5703</v>
      </c>
      <c r="C2000" s="372">
        <v>505</v>
      </c>
      <c r="D2000" s="372">
        <v>505</v>
      </c>
    </row>
    <row r="2001" spans="1:4">
      <c r="A2001" t="s">
        <v>5623</v>
      </c>
      <c r="B2001" t="s">
        <v>5624</v>
      </c>
      <c r="C2001" s="372">
        <v>18</v>
      </c>
      <c r="D2001" s="372">
        <v>18</v>
      </c>
    </row>
    <row r="2002" spans="1:4">
      <c r="A2002" t="s">
        <v>5625</v>
      </c>
      <c r="B2002" t="s">
        <v>5626</v>
      </c>
      <c r="C2002" s="372">
        <v>1898</v>
      </c>
      <c r="D2002" s="372">
        <v>1898</v>
      </c>
    </row>
    <row r="2003" spans="1:4">
      <c r="A2003" t="s">
        <v>5627</v>
      </c>
      <c r="B2003" t="s">
        <v>5628</v>
      </c>
      <c r="C2003" s="372">
        <v>1844</v>
      </c>
      <c r="D2003" s="372">
        <v>1844</v>
      </c>
    </row>
    <row r="2004" spans="1:4">
      <c r="A2004" t="s">
        <v>5629</v>
      </c>
      <c r="B2004" t="s">
        <v>5630</v>
      </c>
      <c r="C2004" s="372">
        <v>498</v>
      </c>
      <c r="D2004" s="372">
        <v>498</v>
      </c>
    </row>
    <row r="2005" spans="1:4">
      <c r="A2005" t="s">
        <v>5631</v>
      </c>
      <c r="B2005" t="s">
        <v>5632</v>
      </c>
      <c r="C2005" s="372">
        <v>17</v>
      </c>
      <c r="D2005" s="372">
        <v>17</v>
      </c>
    </row>
    <row r="2006" spans="1:4">
      <c r="A2006" t="s">
        <v>5633</v>
      </c>
      <c r="B2006" t="s">
        <v>5634</v>
      </c>
      <c r="C2006" s="372">
        <v>11</v>
      </c>
      <c r="D2006" s="372">
        <v>11</v>
      </c>
    </row>
    <row r="2007" spans="1:4">
      <c r="A2007" t="s">
        <v>5635</v>
      </c>
      <c r="B2007" t="s">
        <v>5636</v>
      </c>
      <c r="C2007" s="372">
        <v>5</v>
      </c>
      <c r="D2007" s="372">
        <v>5</v>
      </c>
    </row>
    <row r="2008" spans="1:4">
      <c r="A2008" t="s">
        <v>5637</v>
      </c>
      <c r="B2008" t="s">
        <v>5638</v>
      </c>
      <c r="C2008" s="372">
        <v>484</v>
      </c>
      <c r="D2008" s="372">
        <v>484</v>
      </c>
    </row>
    <row r="2009" spans="1:4">
      <c r="A2009" t="s">
        <v>5639</v>
      </c>
      <c r="B2009" t="s">
        <v>5640</v>
      </c>
      <c r="C2009" s="372">
        <v>1148</v>
      </c>
      <c r="D2009" s="372">
        <v>1148</v>
      </c>
    </row>
    <row r="2010" spans="1:4">
      <c r="A2010" t="s">
        <v>5641</v>
      </c>
      <c r="B2010" t="s">
        <v>5640</v>
      </c>
      <c r="C2010" s="372">
        <v>3481</v>
      </c>
      <c r="D2010" s="372">
        <v>3481</v>
      </c>
    </row>
    <row r="2011" spans="1:4">
      <c r="A2011" t="s">
        <v>5642</v>
      </c>
      <c r="B2011" t="s">
        <v>5643</v>
      </c>
      <c r="C2011" s="372">
        <v>179</v>
      </c>
      <c r="D2011" s="372">
        <v>179</v>
      </c>
    </row>
    <row r="2012" spans="1:4">
      <c r="A2012" t="s">
        <v>5722</v>
      </c>
      <c r="B2012" t="s">
        <v>5723</v>
      </c>
      <c r="C2012" s="372">
        <v>2</v>
      </c>
      <c r="D2012" s="372">
        <v>2</v>
      </c>
    </row>
    <row r="2013" spans="1:4">
      <c r="A2013" t="s">
        <v>5644</v>
      </c>
      <c r="B2013" t="s">
        <v>5645</v>
      </c>
      <c r="C2013" s="372">
        <v>14116</v>
      </c>
      <c r="D2013" s="372">
        <v>14116</v>
      </c>
    </row>
    <row r="2014" spans="1:4">
      <c r="A2014" t="s">
        <v>5714</v>
      </c>
      <c r="B2014" t="s">
        <v>5715</v>
      </c>
      <c r="C2014" s="372">
        <v>3</v>
      </c>
      <c r="D2014" s="372">
        <v>3</v>
      </c>
    </row>
    <row r="2015" spans="1:4">
      <c r="A2015" t="s">
        <v>5646</v>
      </c>
      <c r="B2015" t="s">
        <v>5647</v>
      </c>
      <c r="C2015" s="372">
        <v>7186</v>
      </c>
      <c r="D2015" s="372">
        <v>7186</v>
      </c>
    </row>
    <row r="2016" spans="1:4">
      <c r="A2016" t="s">
        <v>5716</v>
      </c>
      <c r="B2016" t="s">
        <v>5717</v>
      </c>
      <c r="C2016" s="372">
        <v>2</v>
      </c>
      <c r="D2016" s="372">
        <v>2</v>
      </c>
    </row>
    <row r="2017" spans="1:4">
      <c r="A2017" t="s">
        <v>5718</v>
      </c>
      <c r="B2017" t="s">
        <v>5719</v>
      </c>
      <c r="C2017" s="372">
        <v>2</v>
      </c>
      <c r="D2017" s="372">
        <v>2</v>
      </c>
    </row>
    <row r="2018" spans="1:4">
      <c r="A2018" t="s">
        <v>5648</v>
      </c>
      <c r="B2018" t="s">
        <v>5649</v>
      </c>
      <c r="C2018" s="372">
        <v>243</v>
      </c>
      <c r="D2018" s="372">
        <v>243</v>
      </c>
    </row>
    <row r="2019" spans="1:4">
      <c r="A2019" t="s">
        <v>5650</v>
      </c>
      <c r="B2019" t="s">
        <v>5651</v>
      </c>
      <c r="C2019" s="372">
        <v>37</v>
      </c>
      <c r="D2019" s="372">
        <v>37</v>
      </c>
    </row>
    <row r="2020" spans="1:4">
      <c r="A2020" t="s">
        <v>5652</v>
      </c>
      <c r="B2020" t="s">
        <v>5653</v>
      </c>
      <c r="C2020" s="372">
        <v>10</v>
      </c>
      <c r="D2020" s="372">
        <v>10</v>
      </c>
    </row>
    <row r="2021" spans="1:4">
      <c r="A2021" t="s">
        <v>5654</v>
      </c>
      <c r="B2021" t="s">
        <v>5655</v>
      </c>
      <c r="C2021" s="372">
        <v>334</v>
      </c>
      <c r="D2021" s="372">
        <v>334</v>
      </c>
    </row>
    <row r="2022" spans="1:4">
      <c r="A2022" t="s">
        <v>5656</v>
      </c>
      <c r="B2022" t="s">
        <v>5657</v>
      </c>
      <c r="C2022" s="372">
        <v>11</v>
      </c>
      <c r="D2022" s="372">
        <v>11</v>
      </c>
    </row>
    <row r="2023" spans="1:4">
      <c r="A2023" t="s">
        <v>5658</v>
      </c>
      <c r="B2023" t="s">
        <v>5659</v>
      </c>
      <c r="C2023" s="372">
        <v>151</v>
      </c>
      <c r="D2023" s="372">
        <v>151</v>
      </c>
    </row>
    <row r="2024" spans="1:4">
      <c r="A2024" t="s">
        <v>5660</v>
      </c>
      <c r="B2024" t="s">
        <v>5661</v>
      </c>
      <c r="C2024" s="372">
        <v>7963</v>
      </c>
      <c r="D2024" s="372">
        <v>7963</v>
      </c>
    </row>
    <row r="2025" spans="1:4">
      <c r="A2025" t="s">
        <v>3190</v>
      </c>
      <c r="B2025" t="s">
        <v>3191</v>
      </c>
      <c r="C2025" s="372">
        <v>15625</v>
      </c>
      <c r="D2025" s="372">
        <v>15625</v>
      </c>
    </row>
    <row r="2026" spans="1:4">
      <c r="A2026" t="s">
        <v>3497</v>
      </c>
      <c r="B2026" t="s">
        <v>3498</v>
      </c>
      <c r="C2026" s="372">
        <v>1615</v>
      </c>
      <c r="D2026" s="372">
        <v>1615</v>
      </c>
    </row>
    <row r="2027" spans="1:4">
      <c r="A2027" t="s">
        <v>5720</v>
      </c>
      <c r="B2027" t="s">
        <v>5721</v>
      </c>
      <c r="C2027" s="372">
        <v>24</v>
      </c>
      <c r="D2027" s="372">
        <v>24</v>
      </c>
    </row>
    <row r="2028" spans="1:4">
      <c r="A2028" t="s">
        <v>5704</v>
      </c>
      <c r="B2028" t="s">
        <v>5705</v>
      </c>
      <c r="C2028" s="372">
        <v>316</v>
      </c>
      <c r="D2028" s="372">
        <v>316</v>
      </c>
    </row>
    <row r="2029" spans="1:4">
      <c r="A2029" t="s">
        <v>5706</v>
      </c>
      <c r="B2029" t="s">
        <v>5707</v>
      </c>
      <c r="C2029" s="372">
        <v>1253</v>
      </c>
      <c r="D2029" s="372">
        <v>1253</v>
      </c>
    </row>
    <row r="2030" spans="1:4">
      <c r="A2030" t="s">
        <v>5363</v>
      </c>
      <c r="B2030" t="s">
        <v>5364</v>
      </c>
      <c r="C2030" s="372">
        <v>2223</v>
      </c>
      <c r="D2030" s="372">
        <v>2223</v>
      </c>
    </row>
    <row r="2031" spans="1:4">
      <c r="A2031" t="s">
        <v>5365</v>
      </c>
      <c r="B2031" t="s">
        <v>5366</v>
      </c>
      <c r="C2031" s="372">
        <v>2190</v>
      </c>
      <c r="D2031" s="372">
        <v>2190</v>
      </c>
    </row>
    <row r="2032" spans="1:4">
      <c r="A2032" t="s">
        <v>5708</v>
      </c>
      <c r="B2032" t="s">
        <v>5709</v>
      </c>
      <c r="C2032" s="372">
        <v>1</v>
      </c>
      <c r="D2032" s="372">
        <v>1</v>
      </c>
    </row>
    <row r="2033" spans="1:4">
      <c r="A2033" t="s">
        <v>5549</v>
      </c>
      <c r="B2033" t="s">
        <v>5550</v>
      </c>
      <c r="C2033" s="372">
        <v>2238</v>
      </c>
      <c r="D2033" s="372">
        <v>2238</v>
      </c>
    </row>
    <row r="2034" spans="1:4">
      <c r="A2034" t="s">
        <v>4307</v>
      </c>
      <c r="B2034" t="s">
        <v>4308</v>
      </c>
      <c r="C2034" s="372">
        <v>1685</v>
      </c>
      <c r="D2034" s="372">
        <v>1685</v>
      </c>
    </row>
    <row r="2035" spans="1:4">
      <c r="A2035" t="s">
        <v>5551</v>
      </c>
      <c r="B2035" t="s">
        <v>5552</v>
      </c>
      <c r="C2035" s="372">
        <v>1853</v>
      </c>
      <c r="D2035" s="372">
        <v>1853</v>
      </c>
    </row>
    <row r="2036" spans="1:4">
      <c r="A2036" t="s">
        <v>5710</v>
      </c>
      <c r="B2036" t="s">
        <v>5711</v>
      </c>
      <c r="C2036" s="372">
        <v>6</v>
      </c>
      <c r="D2036" s="372">
        <v>6</v>
      </c>
    </row>
    <row r="2037" spans="1:4">
      <c r="A2037" t="s">
        <v>5662</v>
      </c>
      <c r="B2037" t="s">
        <v>5663</v>
      </c>
      <c r="C2037" s="372">
        <v>17</v>
      </c>
      <c r="D2037" s="372">
        <v>17</v>
      </c>
    </row>
    <row r="2038" spans="1:4">
      <c r="A2038" t="s">
        <v>5664</v>
      </c>
      <c r="B2038" t="s">
        <v>5665</v>
      </c>
      <c r="C2038" s="372">
        <v>550</v>
      </c>
      <c r="D2038" s="372">
        <v>550</v>
      </c>
    </row>
    <row r="2039" spans="1:4">
      <c r="A2039" t="s">
        <v>5666</v>
      </c>
      <c r="B2039" t="s">
        <v>5667</v>
      </c>
      <c r="C2039" s="372">
        <v>549</v>
      </c>
      <c r="D2039" s="372">
        <v>549</v>
      </c>
    </row>
    <row r="2040" spans="1:4">
      <c r="A2040" t="s">
        <v>5668</v>
      </c>
      <c r="B2040" t="s">
        <v>5669</v>
      </c>
      <c r="C2040" s="372">
        <v>1246</v>
      </c>
      <c r="D2040" s="372">
        <v>1246</v>
      </c>
    </row>
    <row r="2041" spans="1:4">
      <c r="A2041" t="s">
        <v>5670</v>
      </c>
      <c r="B2041" t="s">
        <v>5671</v>
      </c>
      <c r="C2041" s="372">
        <v>4</v>
      </c>
      <c r="D2041" s="372">
        <v>4</v>
      </c>
    </row>
    <row r="2042" spans="1:4">
      <c r="A2042" t="s">
        <v>5672</v>
      </c>
      <c r="B2042" t="s">
        <v>5673</v>
      </c>
      <c r="C2042" s="372">
        <v>5</v>
      </c>
      <c r="D2042" s="372">
        <v>5</v>
      </c>
    </row>
    <row r="2043" spans="1:4">
      <c r="A2043" t="s">
        <v>5674</v>
      </c>
      <c r="B2043" t="s">
        <v>5675</v>
      </c>
      <c r="C2043" s="372">
        <v>7101</v>
      </c>
      <c r="D2043" s="372">
        <v>7101</v>
      </c>
    </row>
    <row r="2044" spans="1:4">
      <c r="A2044" t="s">
        <v>5676</v>
      </c>
      <c r="B2044" t="s">
        <v>5677</v>
      </c>
      <c r="C2044" s="372">
        <v>7</v>
      </c>
      <c r="D2044" s="372">
        <v>7</v>
      </c>
    </row>
    <row r="2045" spans="1:4">
      <c r="A2045" t="s">
        <v>5678</v>
      </c>
      <c r="B2045" t="s">
        <v>5679</v>
      </c>
      <c r="C2045" s="372">
        <v>1184</v>
      </c>
      <c r="D2045" s="372">
        <v>1184</v>
      </c>
    </row>
    <row r="2046" spans="1:4">
      <c r="A2046" t="s">
        <v>6071</v>
      </c>
      <c r="B2046" t="s">
        <v>6072</v>
      </c>
      <c r="C2046" s="372">
        <v>104</v>
      </c>
      <c r="D2046" s="372">
        <v>104</v>
      </c>
    </row>
    <row r="2047" spans="1:4">
      <c r="A2047" t="s">
        <v>6073</v>
      </c>
      <c r="B2047" t="s">
        <v>6074</v>
      </c>
      <c r="C2047" s="372">
        <v>179</v>
      </c>
      <c r="D2047" s="372">
        <v>179</v>
      </c>
    </row>
    <row r="2048" spans="1:4">
      <c r="A2048" t="s">
        <v>5950</v>
      </c>
      <c r="B2048" t="s">
        <v>5951</v>
      </c>
      <c r="C2048" s="372">
        <v>7</v>
      </c>
      <c r="D2048" s="372">
        <v>7</v>
      </c>
    </row>
    <row r="2049" spans="1:4">
      <c r="A2049" t="s">
        <v>6075</v>
      </c>
      <c r="B2049" t="s">
        <v>6076</v>
      </c>
      <c r="C2049" s="372">
        <v>19</v>
      </c>
      <c r="D2049" s="372">
        <v>19</v>
      </c>
    </row>
    <row r="2050" spans="1:4">
      <c r="A2050" t="s">
        <v>6077</v>
      </c>
      <c r="B2050" t="s">
        <v>6078</v>
      </c>
      <c r="C2050" s="372">
        <v>308</v>
      </c>
      <c r="D2050" s="372">
        <v>308</v>
      </c>
    </row>
    <row r="2051" spans="1:4">
      <c r="A2051" t="s">
        <v>6079</v>
      </c>
      <c r="B2051" t="s">
        <v>6080</v>
      </c>
      <c r="C2051" s="372">
        <v>497</v>
      </c>
      <c r="D2051" s="372">
        <v>497</v>
      </c>
    </row>
    <row r="2052" spans="1:4">
      <c r="A2052" t="s">
        <v>6081</v>
      </c>
      <c r="B2052" t="s">
        <v>6082</v>
      </c>
      <c r="C2052" s="372">
        <v>1702</v>
      </c>
      <c r="D2052" s="372">
        <v>1702</v>
      </c>
    </row>
    <row r="2053" spans="1:4">
      <c r="A2053" t="s">
        <v>6083</v>
      </c>
      <c r="B2053" t="s">
        <v>6084</v>
      </c>
      <c r="C2053" s="372">
        <v>42</v>
      </c>
      <c r="D2053" s="372">
        <v>42</v>
      </c>
    </row>
    <row r="2054" spans="1:4">
      <c r="A2054" t="s">
        <v>6085</v>
      </c>
      <c r="B2054" t="s">
        <v>6086</v>
      </c>
      <c r="C2054" s="372">
        <v>717</v>
      </c>
      <c r="D2054" s="372">
        <v>717</v>
      </c>
    </row>
    <row r="2055" spans="1:4">
      <c r="A2055" t="s">
        <v>6087</v>
      </c>
      <c r="B2055" t="s">
        <v>6088</v>
      </c>
      <c r="C2055" s="372">
        <v>1154</v>
      </c>
      <c r="D2055" s="372">
        <v>1154</v>
      </c>
    </row>
    <row r="2056" spans="1:4">
      <c r="A2056" t="s">
        <v>5724</v>
      </c>
      <c r="B2056" t="s">
        <v>5725</v>
      </c>
      <c r="C2056" s="372">
        <v>31286</v>
      </c>
      <c r="D2056" s="372">
        <v>31286</v>
      </c>
    </row>
    <row r="2057" spans="1:4">
      <c r="A2057" t="s">
        <v>5726</v>
      </c>
      <c r="B2057" t="s">
        <v>5727</v>
      </c>
      <c r="C2057" s="372">
        <v>28512</v>
      </c>
      <c r="D2057" s="372">
        <v>28512</v>
      </c>
    </row>
    <row r="2058" spans="1:4">
      <c r="A2058" t="s">
        <v>228</v>
      </c>
      <c r="B2058" t="s">
        <v>148</v>
      </c>
      <c r="C2058" s="372">
        <v>46</v>
      </c>
      <c r="D2058" s="372">
        <v>46</v>
      </c>
    </row>
    <row r="2059" spans="1:4">
      <c r="A2059" t="s">
        <v>5728</v>
      </c>
      <c r="B2059" t="s">
        <v>5729</v>
      </c>
      <c r="C2059" s="372">
        <v>1</v>
      </c>
      <c r="D2059" s="372">
        <v>1</v>
      </c>
    </row>
    <row r="2060" spans="1:4">
      <c r="A2060" t="s">
        <v>5918</v>
      </c>
      <c r="B2060" t="s">
        <v>5919</v>
      </c>
      <c r="C2060" s="372">
        <v>3</v>
      </c>
      <c r="D2060" s="372">
        <v>3</v>
      </c>
    </row>
    <row r="2061" spans="1:4">
      <c r="A2061" t="s">
        <v>5730</v>
      </c>
      <c r="B2061" t="s">
        <v>5731</v>
      </c>
      <c r="C2061" s="372">
        <v>8</v>
      </c>
      <c r="D2061" s="372">
        <v>8</v>
      </c>
    </row>
    <row r="2062" spans="1:4">
      <c r="A2062" t="s">
        <v>5920</v>
      </c>
      <c r="B2062" t="s">
        <v>5921</v>
      </c>
      <c r="C2062" s="372">
        <v>5</v>
      </c>
      <c r="D2062" s="372">
        <v>5</v>
      </c>
    </row>
    <row r="2063" spans="1:4">
      <c r="A2063" t="s">
        <v>5732</v>
      </c>
      <c r="B2063" t="s">
        <v>5733</v>
      </c>
      <c r="C2063" s="372">
        <v>26</v>
      </c>
      <c r="D2063" s="372">
        <v>26</v>
      </c>
    </row>
    <row r="2064" spans="1:4">
      <c r="A2064" t="s">
        <v>5734</v>
      </c>
      <c r="B2064" t="s">
        <v>5735</v>
      </c>
      <c r="C2064" s="372">
        <v>1</v>
      </c>
      <c r="D2064" s="372">
        <v>1</v>
      </c>
    </row>
    <row r="2065" spans="1:4">
      <c r="A2065" t="s">
        <v>5736</v>
      </c>
      <c r="B2065" t="s">
        <v>5737</v>
      </c>
      <c r="C2065" s="372">
        <v>2</v>
      </c>
      <c r="D2065" s="372">
        <v>2</v>
      </c>
    </row>
    <row r="2066" spans="1:4">
      <c r="A2066" t="s">
        <v>5738</v>
      </c>
      <c r="B2066" t="s">
        <v>5739</v>
      </c>
      <c r="C2066" s="372">
        <v>1</v>
      </c>
      <c r="D2066" s="372">
        <v>1</v>
      </c>
    </row>
    <row r="2067" spans="1:4">
      <c r="A2067" t="s">
        <v>5740</v>
      </c>
      <c r="B2067" t="s">
        <v>5741</v>
      </c>
      <c r="C2067" s="372">
        <v>9</v>
      </c>
      <c r="D2067" s="372">
        <v>9</v>
      </c>
    </row>
    <row r="2068" spans="1:4">
      <c r="A2068" t="s">
        <v>5742</v>
      </c>
      <c r="B2068" t="s">
        <v>5743</v>
      </c>
      <c r="C2068" s="372">
        <v>7</v>
      </c>
      <c r="D2068" s="372">
        <v>7</v>
      </c>
    </row>
    <row r="2069" spans="1:4">
      <c r="A2069" t="s">
        <v>5744</v>
      </c>
      <c r="B2069" t="s">
        <v>5745</v>
      </c>
      <c r="C2069" s="372">
        <v>275</v>
      </c>
      <c r="D2069" s="372">
        <v>275</v>
      </c>
    </row>
    <row r="2070" spans="1:4">
      <c r="A2070" t="s">
        <v>5746</v>
      </c>
      <c r="B2070" t="s">
        <v>5747</v>
      </c>
      <c r="C2070" s="372">
        <v>17</v>
      </c>
      <c r="D2070" s="372">
        <v>17</v>
      </c>
    </row>
    <row r="2071" spans="1:4">
      <c r="A2071" t="s">
        <v>5748</v>
      </c>
      <c r="B2071" t="s">
        <v>5749</v>
      </c>
      <c r="C2071" s="372">
        <v>26</v>
      </c>
      <c r="D2071" s="372">
        <v>26</v>
      </c>
    </row>
    <row r="2072" spans="1:4">
      <c r="A2072" t="s">
        <v>5750</v>
      </c>
      <c r="B2072" t="s">
        <v>5751</v>
      </c>
      <c r="C2072" s="372">
        <v>16</v>
      </c>
      <c r="D2072" s="372">
        <v>16</v>
      </c>
    </row>
    <row r="2073" spans="1:4">
      <c r="A2073" t="s">
        <v>5752</v>
      </c>
      <c r="B2073" t="s">
        <v>5753</v>
      </c>
      <c r="C2073" s="372">
        <v>4</v>
      </c>
      <c r="D2073" s="372">
        <v>4</v>
      </c>
    </row>
    <row r="2074" spans="1:4">
      <c r="A2074" t="s">
        <v>5754</v>
      </c>
      <c r="B2074" t="s">
        <v>5755</v>
      </c>
      <c r="C2074" s="372">
        <v>142</v>
      </c>
      <c r="D2074" s="372">
        <v>142</v>
      </c>
    </row>
    <row r="2075" spans="1:4">
      <c r="A2075" t="s">
        <v>5756</v>
      </c>
      <c r="B2075" t="s">
        <v>5757</v>
      </c>
      <c r="C2075" s="372">
        <v>8</v>
      </c>
      <c r="D2075" s="372">
        <v>8</v>
      </c>
    </row>
    <row r="2076" spans="1:4">
      <c r="A2076" t="s">
        <v>5758</v>
      </c>
      <c r="B2076" t="s">
        <v>5759</v>
      </c>
      <c r="C2076" s="372">
        <v>1</v>
      </c>
      <c r="D2076" s="372">
        <v>1</v>
      </c>
    </row>
    <row r="2077" spans="1:4">
      <c r="A2077" t="s">
        <v>5922</v>
      </c>
      <c r="B2077" t="s">
        <v>5923</v>
      </c>
      <c r="C2077" s="372">
        <v>1</v>
      </c>
      <c r="D2077" s="372">
        <v>1</v>
      </c>
    </row>
    <row r="2078" spans="1:4">
      <c r="A2078" t="s">
        <v>5760</v>
      </c>
      <c r="B2078" t="s">
        <v>5761</v>
      </c>
      <c r="C2078" s="372">
        <v>9</v>
      </c>
      <c r="D2078" s="372">
        <v>9</v>
      </c>
    </row>
    <row r="2079" spans="1:4">
      <c r="A2079" t="s">
        <v>5936</v>
      </c>
      <c r="B2079" t="s">
        <v>5937</v>
      </c>
      <c r="C2079" s="372">
        <v>2</v>
      </c>
      <c r="D2079" s="372">
        <v>2</v>
      </c>
    </row>
    <row r="2080" spans="1:4">
      <c r="A2080" t="s">
        <v>5762</v>
      </c>
      <c r="B2080" t="s">
        <v>5763</v>
      </c>
      <c r="C2080" s="372">
        <v>2</v>
      </c>
      <c r="D2080" s="372">
        <v>2</v>
      </c>
    </row>
    <row r="2081" spans="1:4">
      <c r="A2081" t="s">
        <v>5764</v>
      </c>
      <c r="B2081" t="s">
        <v>5765</v>
      </c>
      <c r="C2081" s="372">
        <v>2</v>
      </c>
      <c r="D2081" s="372">
        <v>2</v>
      </c>
    </row>
    <row r="2082" spans="1:4">
      <c r="A2082" t="s">
        <v>5766</v>
      </c>
      <c r="B2082" t="s">
        <v>5767</v>
      </c>
      <c r="C2082" s="372">
        <v>14</v>
      </c>
      <c r="D2082" s="372">
        <v>14</v>
      </c>
    </row>
    <row r="2083" spans="1:4">
      <c r="A2083" t="s">
        <v>5938</v>
      </c>
      <c r="B2083" t="s">
        <v>5939</v>
      </c>
      <c r="C2083" s="372">
        <v>1</v>
      </c>
      <c r="D2083" s="372">
        <v>1</v>
      </c>
    </row>
    <row r="2084" spans="1:4">
      <c r="A2084" t="s">
        <v>5768</v>
      </c>
      <c r="B2084" t="s">
        <v>5769</v>
      </c>
      <c r="C2084" s="372">
        <v>64</v>
      </c>
      <c r="D2084" s="372">
        <v>64</v>
      </c>
    </row>
    <row r="2085" spans="1:4">
      <c r="A2085" t="s">
        <v>5924</v>
      </c>
      <c r="B2085" t="s">
        <v>5925</v>
      </c>
      <c r="C2085" s="372">
        <v>1</v>
      </c>
      <c r="D2085" s="372">
        <v>1</v>
      </c>
    </row>
    <row r="2086" spans="1:4">
      <c r="A2086" t="s">
        <v>5770</v>
      </c>
      <c r="B2086" t="s">
        <v>5771</v>
      </c>
      <c r="C2086" s="372">
        <v>72</v>
      </c>
      <c r="D2086" s="372">
        <v>72</v>
      </c>
    </row>
    <row r="2087" spans="1:4">
      <c r="A2087" t="s">
        <v>5772</v>
      </c>
      <c r="B2087" t="s">
        <v>5773</v>
      </c>
      <c r="C2087" s="372">
        <v>85</v>
      </c>
      <c r="D2087" s="372">
        <v>85</v>
      </c>
    </row>
    <row r="2088" spans="1:4">
      <c r="A2088" t="s">
        <v>226</v>
      </c>
      <c r="B2088" t="s">
        <v>146</v>
      </c>
      <c r="C2088" s="372">
        <v>12</v>
      </c>
      <c r="D2088" s="372">
        <v>12</v>
      </c>
    </row>
    <row r="2089" spans="1:4">
      <c r="A2089" t="s">
        <v>227</v>
      </c>
      <c r="B2089" t="s">
        <v>147</v>
      </c>
      <c r="C2089" s="372">
        <v>49</v>
      </c>
      <c r="D2089" s="372">
        <v>49</v>
      </c>
    </row>
    <row r="2090" spans="1:4">
      <c r="A2090" t="s">
        <v>5774</v>
      </c>
      <c r="B2090" t="s">
        <v>5775</v>
      </c>
      <c r="C2090" s="372">
        <v>8</v>
      </c>
      <c r="D2090" s="372">
        <v>8</v>
      </c>
    </row>
    <row r="2091" spans="1:4">
      <c r="A2091" t="s">
        <v>5956</v>
      </c>
      <c r="B2091" t="s">
        <v>5957</v>
      </c>
      <c r="C2091" s="372">
        <v>5</v>
      </c>
      <c r="D2091" s="372">
        <v>5</v>
      </c>
    </row>
    <row r="2092" spans="1:4">
      <c r="A2092" t="s">
        <v>5776</v>
      </c>
      <c r="B2092" t="s">
        <v>5777</v>
      </c>
      <c r="C2092" s="372">
        <v>56</v>
      </c>
      <c r="D2092" s="372">
        <v>56</v>
      </c>
    </row>
    <row r="2093" spans="1:4">
      <c r="A2093" t="s">
        <v>5778</v>
      </c>
      <c r="B2093" t="s">
        <v>5779</v>
      </c>
      <c r="C2093" s="372">
        <v>28</v>
      </c>
      <c r="D2093" s="372">
        <v>28</v>
      </c>
    </row>
    <row r="2094" spans="1:4">
      <c r="A2094" t="s">
        <v>5954</v>
      </c>
      <c r="B2094" t="s">
        <v>5955</v>
      </c>
      <c r="C2094" s="372">
        <v>1</v>
      </c>
      <c r="D2094" s="372">
        <v>1</v>
      </c>
    </row>
    <row r="2095" spans="1:4">
      <c r="A2095" t="s">
        <v>5780</v>
      </c>
      <c r="B2095" t="s">
        <v>5781</v>
      </c>
      <c r="C2095" s="372">
        <v>19</v>
      </c>
      <c r="D2095" s="372">
        <v>19</v>
      </c>
    </row>
    <row r="2096" spans="1:4">
      <c r="A2096" t="s">
        <v>5782</v>
      </c>
      <c r="B2096" t="s">
        <v>5783</v>
      </c>
      <c r="C2096" s="372">
        <v>1</v>
      </c>
      <c r="D2096" s="372">
        <v>1</v>
      </c>
    </row>
    <row r="2097" spans="1:4">
      <c r="A2097" t="s">
        <v>5960</v>
      </c>
      <c r="B2097" t="s">
        <v>5961</v>
      </c>
      <c r="C2097" s="372">
        <v>1</v>
      </c>
      <c r="D2097" s="372">
        <v>1</v>
      </c>
    </row>
    <row r="2098" spans="1:4">
      <c r="A2098" t="s">
        <v>230</v>
      </c>
      <c r="B2098" t="s">
        <v>6732</v>
      </c>
      <c r="C2098" s="372">
        <v>8021</v>
      </c>
      <c r="D2098" s="372">
        <v>8021</v>
      </c>
    </row>
    <row r="2099" spans="1:4">
      <c r="A2099" t="s">
        <v>229</v>
      </c>
      <c r="B2099" t="s">
        <v>152</v>
      </c>
      <c r="C2099" s="372">
        <v>530</v>
      </c>
      <c r="D2099" s="372">
        <v>530</v>
      </c>
    </row>
    <row r="2100" spans="1:4">
      <c r="A2100" t="s">
        <v>5784</v>
      </c>
      <c r="B2100" t="s">
        <v>5785</v>
      </c>
      <c r="C2100" s="372">
        <v>16</v>
      </c>
      <c r="D2100" s="372">
        <v>16</v>
      </c>
    </row>
    <row r="2101" spans="1:4">
      <c r="A2101" t="s">
        <v>5786</v>
      </c>
      <c r="B2101" t="s">
        <v>5787</v>
      </c>
      <c r="C2101" s="372">
        <v>3</v>
      </c>
      <c r="D2101" s="372">
        <v>3</v>
      </c>
    </row>
    <row r="2102" spans="1:4">
      <c r="A2102" t="s">
        <v>5926</v>
      </c>
      <c r="B2102" t="s">
        <v>5927</v>
      </c>
      <c r="C2102" s="372">
        <v>3</v>
      </c>
      <c r="D2102" s="372">
        <v>3</v>
      </c>
    </row>
    <row r="2103" spans="1:4">
      <c r="A2103" t="s">
        <v>5788</v>
      </c>
      <c r="B2103" t="s">
        <v>5789</v>
      </c>
      <c r="C2103" s="372">
        <v>3</v>
      </c>
      <c r="D2103" s="372">
        <v>3</v>
      </c>
    </row>
    <row r="2104" spans="1:4">
      <c r="A2104" t="s">
        <v>5790</v>
      </c>
      <c r="B2104" t="s">
        <v>5791</v>
      </c>
      <c r="C2104" s="372">
        <v>4</v>
      </c>
      <c r="D2104" s="372">
        <v>4</v>
      </c>
    </row>
    <row r="2105" spans="1:4">
      <c r="A2105" t="s">
        <v>5792</v>
      </c>
      <c r="B2105" t="s">
        <v>5793</v>
      </c>
      <c r="C2105" s="372">
        <v>3</v>
      </c>
      <c r="D2105" s="372">
        <v>3</v>
      </c>
    </row>
    <row r="2106" spans="1:4">
      <c r="A2106" t="s">
        <v>5794</v>
      </c>
      <c r="B2106" t="s">
        <v>5795</v>
      </c>
      <c r="C2106" s="372">
        <v>70</v>
      </c>
      <c r="D2106" s="372">
        <v>70</v>
      </c>
    </row>
    <row r="2107" spans="1:4">
      <c r="A2107" t="s">
        <v>5796</v>
      </c>
      <c r="B2107" t="s">
        <v>5797</v>
      </c>
      <c r="C2107" s="372">
        <v>210</v>
      </c>
      <c r="D2107" s="372">
        <v>210</v>
      </c>
    </row>
    <row r="2108" spans="1:4">
      <c r="A2108" t="s">
        <v>5798</v>
      </c>
      <c r="B2108" t="s">
        <v>5799</v>
      </c>
      <c r="C2108" s="372">
        <v>32</v>
      </c>
      <c r="D2108" s="372">
        <v>32</v>
      </c>
    </row>
    <row r="2109" spans="1:4">
      <c r="A2109" t="s">
        <v>3847</v>
      </c>
      <c r="B2109" t="s">
        <v>3848</v>
      </c>
      <c r="C2109" s="372">
        <v>2</v>
      </c>
      <c r="D2109" s="372">
        <v>2</v>
      </c>
    </row>
    <row r="2110" spans="1:4">
      <c r="A2110" t="s">
        <v>5800</v>
      </c>
      <c r="B2110" t="s">
        <v>5801</v>
      </c>
      <c r="C2110" s="372">
        <v>9</v>
      </c>
      <c r="D2110" s="372">
        <v>9</v>
      </c>
    </row>
    <row r="2111" spans="1:4">
      <c r="A2111" t="s">
        <v>5958</v>
      </c>
      <c r="B2111" t="s">
        <v>5959</v>
      </c>
      <c r="C2111" s="372">
        <v>2</v>
      </c>
      <c r="D2111" s="372">
        <v>2</v>
      </c>
    </row>
    <row r="2112" spans="1:4">
      <c r="A2112" t="s">
        <v>5802</v>
      </c>
      <c r="B2112" t="s">
        <v>5803</v>
      </c>
      <c r="C2112" s="372">
        <v>69</v>
      </c>
      <c r="D2112" s="372">
        <v>69</v>
      </c>
    </row>
    <row r="2113" spans="1:4">
      <c r="A2113" t="s">
        <v>5804</v>
      </c>
      <c r="B2113" t="s">
        <v>5805</v>
      </c>
      <c r="C2113" s="372">
        <v>558</v>
      </c>
      <c r="D2113" s="372">
        <v>558</v>
      </c>
    </row>
    <row r="2114" spans="1:4">
      <c r="A2114" t="s">
        <v>3849</v>
      </c>
      <c r="B2114" t="s">
        <v>3850</v>
      </c>
      <c r="C2114" s="372">
        <v>13</v>
      </c>
      <c r="D2114" s="372">
        <v>13</v>
      </c>
    </row>
    <row r="2115" spans="1:4">
      <c r="A2115" t="s">
        <v>5806</v>
      </c>
      <c r="B2115" t="s">
        <v>5807</v>
      </c>
      <c r="C2115" s="372">
        <v>170</v>
      </c>
      <c r="D2115" s="372">
        <v>170</v>
      </c>
    </row>
    <row r="2116" spans="1:4">
      <c r="A2116" t="s">
        <v>5808</v>
      </c>
      <c r="B2116" t="s">
        <v>5809</v>
      </c>
      <c r="C2116" s="372">
        <v>29</v>
      </c>
      <c r="D2116" s="372">
        <v>29</v>
      </c>
    </row>
    <row r="2117" spans="1:4">
      <c r="A2117" t="s">
        <v>5810</v>
      </c>
      <c r="B2117" t="s">
        <v>5811</v>
      </c>
      <c r="C2117" s="372">
        <v>44</v>
      </c>
      <c r="D2117" s="372">
        <v>44</v>
      </c>
    </row>
    <row r="2118" spans="1:4">
      <c r="A2118" t="s">
        <v>3851</v>
      </c>
      <c r="B2118" t="s">
        <v>3852</v>
      </c>
      <c r="C2118" s="372">
        <v>11</v>
      </c>
      <c r="D2118" s="372">
        <v>11</v>
      </c>
    </row>
    <row r="2119" spans="1:4">
      <c r="A2119" t="s">
        <v>5812</v>
      </c>
      <c r="B2119" t="s">
        <v>5813</v>
      </c>
      <c r="C2119" s="372">
        <v>17</v>
      </c>
      <c r="D2119" s="372">
        <v>17</v>
      </c>
    </row>
    <row r="2120" spans="1:4">
      <c r="A2120" t="s">
        <v>5814</v>
      </c>
      <c r="B2120" t="s">
        <v>5815</v>
      </c>
      <c r="C2120" s="372">
        <v>4</v>
      </c>
      <c r="D2120" s="372">
        <v>4</v>
      </c>
    </row>
    <row r="2121" spans="1:4">
      <c r="A2121" t="s">
        <v>5816</v>
      </c>
      <c r="B2121" t="s">
        <v>5817</v>
      </c>
      <c r="C2121" s="372">
        <v>443</v>
      </c>
      <c r="D2121" s="372">
        <v>443</v>
      </c>
    </row>
    <row r="2122" spans="1:4">
      <c r="A2122" t="s">
        <v>5818</v>
      </c>
      <c r="B2122" t="s">
        <v>5819</v>
      </c>
      <c r="C2122" s="372">
        <v>158</v>
      </c>
      <c r="D2122" s="372">
        <v>158</v>
      </c>
    </row>
    <row r="2123" spans="1:4">
      <c r="A2123" t="s">
        <v>5820</v>
      </c>
      <c r="B2123" t="s">
        <v>5821</v>
      </c>
      <c r="C2123" s="372">
        <v>37</v>
      </c>
      <c r="D2123" s="372">
        <v>37</v>
      </c>
    </row>
    <row r="2124" spans="1:4">
      <c r="A2124" t="s">
        <v>5942</v>
      </c>
      <c r="B2124" t="s">
        <v>5943</v>
      </c>
      <c r="C2124" s="372">
        <v>1</v>
      </c>
      <c r="D2124" s="372">
        <v>1</v>
      </c>
    </row>
    <row r="2125" spans="1:4">
      <c r="A2125" t="s">
        <v>5822</v>
      </c>
      <c r="B2125" t="s">
        <v>5823</v>
      </c>
      <c r="C2125" s="372">
        <v>4</v>
      </c>
      <c r="D2125" s="372">
        <v>4</v>
      </c>
    </row>
    <row r="2126" spans="1:4">
      <c r="A2126" t="s">
        <v>5930</v>
      </c>
      <c r="B2126" t="s">
        <v>5931</v>
      </c>
      <c r="C2126" s="372">
        <v>1</v>
      </c>
      <c r="D2126" s="372">
        <v>1</v>
      </c>
    </row>
    <row r="2127" spans="1:4">
      <c r="A2127" t="s">
        <v>5932</v>
      </c>
      <c r="B2127" t="s">
        <v>5933</v>
      </c>
      <c r="C2127" s="372">
        <v>2</v>
      </c>
      <c r="D2127" s="372">
        <v>2</v>
      </c>
    </row>
    <row r="2128" spans="1:4">
      <c r="A2128" t="s">
        <v>5824</v>
      </c>
      <c r="B2128" t="s">
        <v>5825</v>
      </c>
      <c r="C2128" s="372">
        <v>12</v>
      </c>
      <c r="D2128" s="372">
        <v>12</v>
      </c>
    </row>
    <row r="2129" spans="1:4">
      <c r="A2129" t="s">
        <v>5826</v>
      </c>
      <c r="B2129" t="s">
        <v>5827</v>
      </c>
      <c r="C2129" s="372">
        <v>1</v>
      </c>
      <c r="D2129" s="372">
        <v>1</v>
      </c>
    </row>
    <row r="2130" spans="1:4">
      <c r="A2130" t="s">
        <v>5828</v>
      </c>
      <c r="B2130" t="s">
        <v>5829</v>
      </c>
      <c r="C2130" s="372">
        <v>3</v>
      </c>
      <c r="D2130" s="372">
        <v>3</v>
      </c>
    </row>
    <row r="2131" spans="1:4">
      <c r="A2131" t="s">
        <v>5830</v>
      </c>
      <c r="B2131" t="s">
        <v>5831</v>
      </c>
      <c r="C2131" s="372">
        <v>6</v>
      </c>
      <c r="D2131" s="372">
        <v>6</v>
      </c>
    </row>
    <row r="2132" spans="1:4">
      <c r="A2132" t="s">
        <v>5832</v>
      </c>
      <c r="B2132" t="s">
        <v>5833</v>
      </c>
      <c r="C2132" s="372">
        <v>25</v>
      </c>
      <c r="D2132" s="372">
        <v>25</v>
      </c>
    </row>
    <row r="2133" spans="1:4">
      <c r="A2133" t="s">
        <v>5834</v>
      </c>
      <c r="B2133" t="s">
        <v>5835</v>
      </c>
      <c r="C2133" s="372">
        <v>264</v>
      </c>
      <c r="D2133" s="372">
        <v>264</v>
      </c>
    </row>
    <row r="2134" spans="1:4">
      <c r="A2134" t="s">
        <v>5836</v>
      </c>
      <c r="B2134" t="s">
        <v>5837</v>
      </c>
      <c r="C2134" s="372">
        <v>115</v>
      </c>
      <c r="D2134" s="372">
        <v>115</v>
      </c>
    </row>
    <row r="2135" spans="1:4">
      <c r="A2135" t="s">
        <v>5940</v>
      </c>
      <c r="B2135" t="s">
        <v>5941</v>
      </c>
      <c r="C2135" s="372">
        <v>9</v>
      </c>
      <c r="D2135" s="372">
        <v>9</v>
      </c>
    </row>
    <row r="2136" spans="1:4">
      <c r="A2136" t="s">
        <v>5838</v>
      </c>
      <c r="B2136" t="s">
        <v>5839</v>
      </c>
      <c r="C2136" s="372">
        <v>14</v>
      </c>
      <c r="D2136" s="372">
        <v>14</v>
      </c>
    </row>
    <row r="2137" spans="1:4">
      <c r="A2137" t="s">
        <v>5840</v>
      </c>
      <c r="B2137" t="s">
        <v>5841</v>
      </c>
      <c r="C2137" s="372">
        <v>13</v>
      </c>
      <c r="D2137" s="372">
        <v>13</v>
      </c>
    </row>
    <row r="2138" spans="1:4">
      <c r="A2138" t="s">
        <v>5842</v>
      </c>
      <c r="B2138" t="s">
        <v>5843</v>
      </c>
      <c r="C2138" s="372">
        <v>232</v>
      </c>
      <c r="D2138" s="372">
        <v>232</v>
      </c>
    </row>
    <row r="2139" spans="1:4">
      <c r="A2139" t="s">
        <v>5844</v>
      </c>
      <c r="B2139" t="s">
        <v>5845</v>
      </c>
      <c r="C2139" s="372">
        <v>10</v>
      </c>
      <c r="D2139" s="372">
        <v>10</v>
      </c>
    </row>
    <row r="2140" spans="1:4">
      <c r="A2140" t="s">
        <v>5846</v>
      </c>
      <c r="B2140" t="s">
        <v>5847</v>
      </c>
      <c r="C2140" s="372">
        <v>5</v>
      </c>
      <c r="D2140" s="372">
        <v>5</v>
      </c>
    </row>
    <row r="2141" spans="1:4">
      <c r="A2141" t="s">
        <v>5848</v>
      </c>
      <c r="B2141" t="s">
        <v>5849</v>
      </c>
      <c r="C2141" s="372">
        <v>13</v>
      </c>
      <c r="D2141" s="372">
        <v>13</v>
      </c>
    </row>
    <row r="2142" spans="1:4">
      <c r="A2142" t="s">
        <v>5850</v>
      </c>
      <c r="B2142" t="s">
        <v>5851</v>
      </c>
      <c r="C2142" s="372">
        <v>15</v>
      </c>
      <c r="D2142" s="372">
        <v>15</v>
      </c>
    </row>
    <row r="2143" spans="1:4">
      <c r="A2143" t="s">
        <v>5852</v>
      </c>
      <c r="B2143" t="s">
        <v>5853</v>
      </c>
      <c r="C2143" s="372">
        <v>59</v>
      </c>
      <c r="D2143" s="372">
        <v>59</v>
      </c>
    </row>
    <row r="2144" spans="1:4">
      <c r="A2144" t="s">
        <v>5854</v>
      </c>
      <c r="B2144" t="s">
        <v>5855</v>
      </c>
      <c r="C2144" s="372">
        <v>29</v>
      </c>
      <c r="D2144" s="372">
        <v>29</v>
      </c>
    </row>
    <row r="2145" spans="1:4">
      <c r="A2145" t="s">
        <v>5856</v>
      </c>
      <c r="B2145" t="s">
        <v>5857</v>
      </c>
      <c r="C2145" s="372">
        <v>3</v>
      </c>
      <c r="D2145" s="372">
        <v>3</v>
      </c>
    </row>
    <row r="2146" spans="1:4">
      <c r="A2146" t="s">
        <v>5858</v>
      </c>
      <c r="B2146" t="s">
        <v>5859</v>
      </c>
      <c r="C2146" s="372">
        <v>2</v>
      </c>
      <c r="D2146" s="372">
        <v>2</v>
      </c>
    </row>
    <row r="2147" spans="1:4">
      <c r="A2147" t="s">
        <v>5860</v>
      </c>
      <c r="B2147" t="s">
        <v>5861</v>
      </c>
      <c r="C2147" s="372">
        <v>11</v>
      </c>
      <c r="D2147" s="372">
        <v>11</v>
      </c>
    </row>
    <row r="2148" spans="1:4">
      <c r="A2148" t="s">
        <v>5862</v>
      </c>
      <c r="B2148" t="s">
        <v>5863</v>
      </c>
      <c r="C2148" s="372">
        <v>180</v>
      </c>
      <c r="D2148" s="372">
        <v>180</v>
      </c>
    </row>
    <row r="2149" spans="1:4">
      <c r="A2149" t="s">
        <v>5864</v>
      </c>
      <c r="B2149" t="s">
        <v>5865</v>
      </c>
      <c r="C2149" s="372">
        <v>454</v>
      </c>
      <c r="D2149" s="372">
        <v>454</v>
      </c>
    </row>
    <row r="2150" spans="1:4">
      <c r="A2150" t="s">
        <v>5866</v>
      </c>
      <c r="B2150" t="s">
        <v>5867</v>
      </c>
      <c r="C2150" s="372">
        <v>137</v>
      </c>
      <c r="D2150" s="372">
        <v>137</v>
      </c>
    </row>
    <row r="2151" spans="1:4">
      <c r="A2151" t="s">
        <v>231</v>
      </c>
      <c r="B2151" t="s">
        <v>149</v>
      </c>
      <c r="C2151" s="372">
        <v>32</v>
      </c>
      <c r="D2151" s="372">
        <v>32</v>
      </c>
    </row>
    <row r="2152" spans="1:4">
      <c r="A2152" t="s">
        <v>5868</v>
      </c>
      <c r="B2152" t="s">
        <v>5869</v>
      </c>
      <c r="C2152" s="372">
        <v>921</v>
      </c>
      <c r="D2152" s="372">
        <v>921</v>
      </c>
    </row>
    <row r="2153" spans="1:4">
      <c r="A2153" t="s">
        <v>5870</v>
      </c>
      <c r="B2153" t="s">
        <v>5871</v>
      </c>
      <c r="C2153" s="372">
        <v>1</v>
      </c>
      <c r="D2153" s="372">
        <v>1</v>
      </c>
    </row>
    <row r="2154" spans="1:4">
      <c r="A2154" t="s">
        <v>5872</v>
      </c>
      <c r="B2154" t="s">
        <v>5873</v>
      </c>
      <c r="C2154" s="372">
        <v>51</v>
      </c>
      <c r="D2154" s="372">
        <v>51</v>
      </c>
    </row>
    <row r="2155" spans="1:4">
      <c r="A2155" t="s">
        <v>5874</v>
      </c>
      <c r="B2155" t="s">
        <v>5875</v>
      </c>
      <c r="C2155" s="372">
        <v>26</v>
      </c>
      <c r="D2155" s="372">
        <v>26</v>
      </c>
    </row>
    <row r="2156" spans="1:4">
      <c r="A2156" t="s">
        <v>5876</v>
      </c>
      <c r="B2156" t="s">
        <v>5877</v>
      </c>
      <c r="C2156" s="372">
        <v>3</v>
      </c>
      <c r="D2156" s="372">
        <v>3</v>
      </c>
    </row>
    <row r="2157" spans="1:4">
      <c r="A2157" t="s">
        <v>5878</v>
      </c>
      <c r="B2157" t="s">
        <v>5879</v>
      </c>
      <c r="C2157" s="372">
        <v>39</v>
      </c>
      <c r="D2157" s="372">
        <v>39</v>
      </c>
    </row>
    <row r="2158" spans="1:4">
      <c r="A2158" t="s">
        <v>5880</v>
      </c>
      <c r="B2158" t="s">
        <v>5881</v>
      </c>
      <c r="C2158" s="372">
        <v>11</v>
      </c>
      <c r="D2158" s="372">
        <v>11</v>
      </c>
    </row>
    <row r="2159" spans="1:4">
      <c r="A2159" t="s">
        <v>5882</v>
      </c>
      <c r="B2159" t="s">
        <v>5883</v>
      </c>
      <c r="C2159" s="372">
        <v>46</v>
      </c>
      <c r="D2159" s="372">
        <v>46</v>
      </c>
    </row>
    <row r="2160" spans="1:4">
      <c r="A2160" t="s">
        <v>5884</v>
      </c>
      <c r="B2160" t="s">
        <v>5885</v>
      </c>
      <c r="C2160" s="372">
        <v>41</v>
      </c>
      <c r="D2160" s="372">
        <v>41</v>
      </c>
    </row>
    <row r="2161" spans="1:4">
      <c r="A2161" t="s">
        <v>5886</v>
      </c>
      <c r="B2161" t="s">
        <v>5887</v>
      </c>
      <c r="C2161" s="372">
        <v>14</v>
      </c>
      <c r="D2161" s="372">
        <v>14</v>
      </c>
    </row>
    <row r="2162" spans="1:4">
      <c r="A2162" t="s">
        <v>5888</v>
      </c>
      <c r="B2162" t="s">
        <v>5889</v>
      </c>
      <c r="C2162" s="372">
        <v>4</v>
      </c>
      <c r="D2162" s="372">
        <v>4</v>
      </c>
    </row>
    <row r="2163" spans="1:4">
      <c r="A2163" t="s">
        <v>5890</v>
      </c>
      <c r="B2163" t="s">
        <v>5891</v>
      </c>
      <c r="C2163" s="372">
        <v>79</v>
      </c>
      <c r="D2163" s="372">
        <v>79</v>
      </c>
    </row>
    <row r="2164" spans="1:4">
      <c r="A2164" t="s">
        <v>5892</v>
      </c>
      <c r="B2164" t="s">
        <v>5893</v>
      </c>
      <c r="C2164" s="372">
        <v>3</v>
      </c>
      <c r="D2164" s="372">
        <v>3</v>
      </c>
    </row>
    <row r="2165" spans="1:4">
      <c r="A2165" t="s">
        <v>5944</v>
      </c>
      <c r="B2165" t="s">
        <v>5945</v>
      </c>
      <c r="C2165" s="372">
        <v>3</v>
      </c>
      <c r="D2165" s="372">
        <v>3</v>
      </c>
    </row>
    <row r="2166" spans="1:4">
      <c r="A2166" t="s">
        <v>5952</v>
      </c>
      <c r="B2166" t="s">
        <v>5953</v>
      </c>
      <c r="C2166" s="372">
        <v>7</v>
      </c>
      <c r="D2166" s="372">
        <v>7</v>
      </c>
    </row>
    <row r="2167" spans="1:4">
      <c r="A2167" t="s">
        <v>5934</v>
      </c>
      <c r="B2167" t="s">
        <v>5935</v>
      </c>
      <c r="C2167" s="372">
        <v>10</v>
      </c>
      <c r="D2167" s="372">
        <v>10</v>
      </c>
    </row>
    <row r="2168" spans="1:4">
      <c r="A2168" t="s">
        <v>4485</v>
      </c>
      <c r="B2168" t="s">
        <v>4486</v>
      </c>
      <c r="C2168" s="372">
        <v>774</v>
      </c>
      <c r="D2168" s="372">
        <v>774</v>
      </c>
    </row>
    <row r="2169" spans="1:4">
      <c r="A2169" t="s">
        <v>5367</v>
      </c>
      <c r="B2169" t="s">
        <v>5368</v>
      </c>
      <c r="C2169" s="372">
        <v>80</v>
      </c>
      <c r="D2169" s="372">
        <v>80</v>
      </c>
    </row>
    <row r="2170" spans="1:4">
      <c r="A2170" t="s">
        <v>5946</v>
      </c>
      <c r="B2170" t="s">
        <v>5947</v>
      </c>
      <c r="C2170" s="372">
        <v>20</v>
      </c>
      <c r="D2170" s="372">
        <v>20</v>
      </c>
    </row>
    <row r="2171" spans="1:4">
      <c r="A2171" t="s">
        <v>5948</v>
      </c>
      <c r="B2171" t="s">
        <v>5949</v>
      </c>
      <c r="C2171" s="372">
        <v>45</v>
      </c>
      <c r="D2171" s="372">
        <v>45</v>
      </c>
    </row>
    <row r="2172" spans="1:4">
      <c r="A2172" t="s">
        <v>5369</v>
      </c>
      <c r="B2172" t="s">
        <v>5370</v>
      </c>
      <c r="C2172" s="372">
        <v>447</v>
      </c>
      <c r="D2172" s="372">
        <v>447</v>
      </c>
    </row>
    <row r="2173" spans="1:4">
      <c r="A2173" t="s">
        <v>5928</v>
      </c>
      <c r="B2173" t="s">
        <v>5929</v>
      </c>
      <c r="C2173" s="372">
        <v>6</v>
      </c>
      <c r="D2173" s="372">
        <v>6</v>
      </c>
    </row>
    <row r="2174" spans="1:4">
      <c r="A2174" t="s">
        <v>5894</v>
      </c>
      <c r="B2174" t="s">
        <v>5895</v>
      </c>
      <c r="C2174" s="372">
        <v>15</v>
      </c>
      <c r="D2174" s="372">
        <v>15</v>
      </c>
    </row>
    <row r="2175" spans="1:4">
      <c r="A2175" t="s">
        <v>5896</v>
      </c>
      <c r="B2175" t="s">
        <v>5897</v>
      </c>
      <c r="C2175" s="372">
        <v>2708</v>
      </c>
      <c r="D2175" s="372">
        <v>2708</v>
      </c>
    </row>
    <row r="2176" spans="1:4">
      <c r="A2176" t="s">
        <v>5898</v>
      </c>
      <c r="B2176" t="s">
        <v>5899</v>
      </c>
      <c r="C2176" s="372">
        <v>7</v>
      </c>
      <c r="D2176" s="372">
        <v>7</v>
      </c>
    </row>
    <row r="2177" spans="1:4">
      <c r="A2177" t="s">
        <v>5900</v>
      </c>
      <c r="B2177" t="s">
        <v>5901</v>
      </c>
      <c r="C2177" s="372">
        <v>1</v>
      </c>
      <c r="D2177" s="372">
        <v>1</v>
      </c>
    </row>
    <row r="2178" spans="1:4">
      <c r="A2178" t="s">
        <v>5902</v>
      </c>
      <c r="B2178" t="s">
        <v>5903</v>
      </c>
      <c r="C2178" s="372">
        <v>72</v>
      </c>
      <c r="D2178" s="372">
        <v>72</v>
      </c>
    </row>
    <row r="2179" spans="1:4">
      <c r="A2179" t="s">
        <v>5904</v>
      </c>
      <c r="B2179" t="s">
        <v>5905</v>
      </c>
      <c r="C2179" s="372">
        <v>8</v>
      </c>
      <c r="D2179" s="372">
        <v>8</v>
      </c>
    </row>
    <row r="2180" spans="1:4">
      <c r="A2180" t="s">
        <v>5906</v>
      </c>
      <c r="B2180" t="s">
        <v>5907</v>
      </c>
      <c r="C2180" s="372">
        <v>5</v>
      </c>
      <c r="D2180" s="372">
        <v>5</v>
      </c>
    </row>
    <row r="2181" spans="1:4">
      <c r="A2181" t="s">
        <v>5908</v>
      </c>
      <c r="B2181" t="s">
        <v>5909</v>
      </c>
      <c r="C2181" s="372">
        <v>7</v>
      </c>
      <c r="D2181" s="372">
        <v>7</v>
      </c>
    </row>
    <row r="2182" spans="1:4">
      <c r="A2182" t="s">
        <v>5910</v>
      </c>
      <c r="B2182" t="s">
        <v>5911</v>
      </c>
      <c r="C2182" s="372">
        <v>9</v>
      </c>
      <c r="D2182" s="372">
        <v>9</v>
      </c>
    </row>
    <row r="2183" spans="1:4">
      <c r="A2183" t="s">
        <v>5912</v>
      </c>
      <c r="B2183" t="s">
        <v>5913</v>
      </c>
      <c r="C2183" s="372">
        <v>7</v>
      </c>
      <c r="D2183" s="372">
        <v>7</v>
      </c>
    </row>
    <row r="2184" spans="1:4">
      <c r="A2184" t="s">
        <v>5914</v>
      </c>
      <c r="B2184" t="s">
        <v>5915</v>
      </c>
      <c r="C2184" s="372">
        <v>10</v>
      </c>
      <c r="D2184" s="372">
        <v>10</v>
      </c>
    </row>
    <row r="2185" spans="1:4">
      <c r="A2185" t="s">
        <v>5916</v>
      </c>
      <c r="B2185" t="s">
        <v>5917</v>
      </c>
      <c r="C2185" s="372">
        <v>14</v>
      </c>
      <c r="D2185" s="372">
        <v>14</v>
      </c>
    </row>
    <row r="2186" spans="1:4">
      <c r="A2186" t="s">
        <v>6089</v>
      </c>
      <c r="B2186" t="s">
        <v>6090</v>
      </c>
      <c r="C2186" s="372">
        <v>192</v>
      </c>
      <c r="D2186" s="372">
        <v>192</v>
      </c>
    </row>
    <row r="2187" spans="1:4">
      <c r="A2187" t="s">
        <v>6091</v>
      </c>
      <c r="B2187" t="s">
        <v>6092</v>
      </c>
      <c r="C2187" s="372">
        <v>96</v>
      </c>
      <c r="D2187" s="372">
        <v>96</v>
      </c>
    </row>
    <row r="2188" spans="1:4">
      <c r="A2188" t="s">
        <v>6093</v>
      </c>
      <c r="B2188" t="s">
        <v>6094</v>
      </c>
      <c r="C2188" s="372">
        <v>96</v>
      </c>
      <c r="D2188" s="372">
        <v>96</v>
      </c>
    </row>
    <row r="2189" spans="1:4">
      <c r="A2189" t="s">
        <v>5682</v>
      </c>
      <c r="B2189" t="s">
        <v>5683</v>
      </c>
      <c r="C2189" s="372">
        <v>759</v>
      </c>
      <c r="D2189" s="372">
        <v>759</v>
      </c>
    </row>
    <row r="2190" spans="1:4">
      <c r="A2190" t="s">
        <v>5684</v>
      </c>
      <c r="B2190" t="s">
        <v>5685</v>
      </c>
      <c r="C2190" s="372">
        <v>132</v>
      </c>
      <c r="D2190" s="372">
        <v>132</v>
      </c>
    </row>
    <row r="2191" spans="1:4">
      <c r="A2191" t="s">
        <v>5686</v>
      </c>
      <c r="B2191" t="s">
        <v>5687</v>
      </c>
      <c r="C2191" s="372">
        <v>1297</v>
      </c>
      <c r="D2191" s="372">
        <v>1297</v>
      </c>
    </row>
    <row r="2192" spans="1:4">
      <c r="A2192" t="s">
        <v>5688</v>
      </c>
      <c r="B2192" t="s">
        <v>5689</v>
      </c>
      <c r="C2192" s="372">
        <v>709</v>
      </c>
      <c r="D2192" s="372">
        <v>709</v>
      </c>
    </row>
    <row r="2193" spans="1:4">
      <c r="A2193" t="s">
        <v>5690</v>
      </c>
      <c r="B2193" t="s">
        <v>5691</v>
      </c>
      <c r="C2193" s="372">
        <v>26</v>
      </c>
      <c r="D2193" s="372">
        <v>26</v>
      </c>
    </row>
    <row r="2194" spans="1:4">
      <c r="A2194" t="s">
        <v>5694</v>
      </c>
      <c r="B2194" t="s">
        <v>5695</v>
      </c>
      <c r="C2194" s="372">
        <v>192</v>
      </c>
      <c r="D2194" s="372">
        <v>192</v>
      </c>
    </row>
    <row r="2195" spans="1:4">
      <c r="A2195" t="s">
        <v>3236</v>
      </c>
      <c r="B2195" t="s">
        <v>3237</v>
      </c>
      <c r="C2195" s="372">
        <v>9</v>
      </c>
      <c r="D2195" s="372">
        <v>9</v>
      </c>
    </row>
    <row r="2196" spans="1:4">
      <c r="A2196" t="s">
        <v>3756</v>
      </c>
      <c r="B2196" t="s">
        <v>3757</v>
      </c>
      <c r="C2196" s="372">
        <v>383</v>
      </c>
      <c r="D2196" s="372">
        <v>383</v>
      </c>
    </row>
    <row r="2197" spans="1:4">
      <c r="A2197" t="s">
        <v>3758</v>
      </c>
      <c r="B2197" t="s">
        <v>3759</v>
      </c>
      <c r="C2197" s="372">
        <v>687</v>
      </c>
      <c r="D2197" s="372">
        <v>687</v>
      </c>
    </row>
    <row r="2198" spans="1:4">
      <c r="A2198" t="s">
        <v>3760</v>
      </c>
      <c r="B2198" t="s">
        <v>3761</v>
      </c>
      <c r="C2198" s="372">
        <v>20</v>
      </c>
      <c r="D2198" s="372">
        <v>20</v>
      </c>
    </row>
    <row r="2199" spans="1:4">
      <c r="A2199" t="s">
        <v>4031</v>
      </c>
      <c r="B2199" t="s">
        <v>4032</v>
      </c>
      <c r="C2199" s="372">
        <v>3912</v>
      </c>
      <c r="D2199" s="372">
        <v>3912</v>
      </c>
    </row>
    <row r="2200" spans="1:4">
      <c r="A2200" t="s">
        <v>4033</v>
      </c>
      <c r="B2200" t="s">
        <v>4034</v>
      </c>
      <c r="C2200" s="372">
        <v>4267</v>
      </c>
      <c r="D2200" s="372">
        <v>4267</v>
      </c>
    </row>
    <row r="2201" spans="1:4">
      <c r="A2201" t="s">
        <v>4035</v>
      </c>
      <c r="B2201" t="s">
        <v>4036</v>
      </c>
      <c r="C2201" s="372">
        <v>3</v>
      </c>
      <c r="D2201" s="372">
        <v>3</v>
      </c>
    </row>
    <row r="2202" spans="1:4">
      <c r="A2202" t="s">
        <v>3575</v>
      </c>
      <c r="B2202" t="s">
        <v>3576</v>
      </c>
      <c r="C2202" s="372">
        <v>16851</v>
      </c>
      <c r="D2202" s="372">
        <v>16851</v>
      </c>
    </row>
    <row r="2203" spans="1:4">
      <c r="A2203" t="s">
        <v>3577</v>
      </c>
      <c r="B2203" t="s">
        <v>3578</v>
      </c>
      <c r="C2203" s="372">
        <v>16851</v>
      </c>
      <c r="D2203" s="372">
        <v>16851</v>
      </c>
    </row>
    <row r="2204" spans="1:4">
      <c r="A2204" t="s">
        <v>4037</v>
      </c>
      <c r="B2204" t="s">
        <v>4038</v>
      </c>
      <c r="C2204" s="372">
        <v>3</v>
      </c>
      <c r="D2204" s="372">
        <v>3</v>
      </c>
    </row>
    <row r="2205" spans="1:4">
      <c r="A2205" t="s">
        <v>3579</v>
      </c>
      <c r="B2205" t="s">
        <v>3580</v>
      </c>
      <c r="C2205" s="372">
        <v>12939</v>
      </c>
      <c r="D2205" s="372">
        <v>12939</v>
      </c>
    </row>
    <row r="2206" spans="1:4">
      <c r="A2206" t="s">
        <v>4039</v>
      </c>
      <c r="B2206" t="s">
        <v>4040</v>
      </c>
      <c r="C2206" s="372">
        <v>4899</v>
      </c>
      <c r="D2206" s="372">
        <v>4899</v>
      </c>
    </row>
    <row r="2207" spans="1:4">
      <c r="A2207" t="s">
        <v>4041</v>
      </c>
      <c r="B2207" t="s">
        <v>4042</v>
      </c>
      <c r="C2207" s="372">
        <v>632</v>
      </c>
      <c r="D2207" s="372">
        <v>632</v>
      </c>
    </row>
    <row r="2208" spans="1:4">
      <c r="A2208" t="s">
        <v>4043</v>
      </c>
      <c r="B2208" t="s">
        <v>4044</v>
      </c>
      <c r="C2208" s="372">
        <v>4899</v>
      </c>
      <c r="D2208" s="372">
        <v>4899</v>
      </c>
    </row>
    <row r="2209" spans="1:4">
      <c r="A2209" t="s">
        <v>4045</v>
      </c>
      <c r="B2209" t="s">
        <v>4046</v>
      </c>
      <c r="C2209" s="372">
        <v>632</v>
      </c>
      <c r="D2209" s="372">
        <v>632</v>
      </c>
    </row>
    <row r="2210" spans="1:4">
      <c r="A2210" t="s">
        <v>4047</v>
      </c>
      <c r="B2210" t="s">
        <v>4048</v>
      </c>
      <c r="C2210" s="372">
        <v>3939</v>
      </c>
      <c r="D2210" s="372">
        <v>3939</v>
      </c>
    </row>
    <row r="2211" spans="1:4">
      <c r="A2211" t="s">
        <v>4049</v>
      </c>
      <c r="B2211" t="s">
        <v>4050</v>
      </c>
      <c r="C2211" s="372">
        <v>2885</v>
      </c>
      <c r="D2211" s="372">
        <v>2885</v>
      </c>
    </row>
    <row r="2212" spans="1:4">
      <c r="A2212" t="s">
        <v>4051</v>
      </c>
      <c r="B2212" t="s">
        <v>4052</v>
      </c>
      <c r="C2212" s="372">
        <v>646</v>
      </c>
      <c r="D2212" s="372">
        <v>646</v>
      </c>
    </row>
    <row r="2213" spans="1:4">
      <c r="A2213" t="s">
        <v>4053</v>
      </c>
      <c r="B2213" t="s">
        <v>4054</v>
      </c>
      <c r="C2213" s="372">
        <v>26875</v>
      </c>
      <c r="D2213" s="372">
        <v>26875</v>
      </c>
    </row>
    <row r="2214" spans="1:4">
      <c r="A2214" t="s">
        <v>4055</v>
      </c>
      <c r="B2214" t="s">
        <v>4056</v>
      </c>
      <c r="C2214" s="372">
        <v>633</v>
      </c>
      <c r="D2214" s="372">
        <v>633</v>
      </c>
    </row>
    <row r="2215" spans="1:4">
      <c r="A2215" t="s">
        <v>3581</v>
      </c>
      <c r="B2215" t="s">
        <v>3582</v>
      </c>
      <c r="C2215" s="372">
        <v>12942</v>
      </c>
      <c r="D2215" s="372">
        <v>12942</v>
      </c>
    </row>
    <row r="2216" spans="1:4">
      <c r="A2216" t="s">
        <v>3583</v>
      </c>
      <c r="B2216" t="s">
        <v>3584</v>
      </c>
      <c r="C2216" s="372">
        <v>15989</v>
      </c>
      <c r="D2216" s="372">
        <v>15989</v>
      </c>
    </row>
    <row r="2217" spans="1:4">
      <c r="A2217" t="s">
        <v>4057</v>
      </c>
      <c r="B2217" t="s">
        <v>4058</v>
      </c>
      <c r="C2217" s="372">
        <v>3050</v>
      </c>
      <c r="D2217" s="372">
        <v>3050</v>
      </c>
    </row>
    <row r="2218" spans="1:4">
      <c r="A2218" t="s">
        <v>4059</v>
      </c>
      <c r="B2218" t="s">
        <v>4060</v>
      </c>
      <c r="C2218" s="372">
        <v>3682</v>
      </c>
      <c r="D2218" s="372">
        <v>3682</v>
      </c>
    </row>
    <row r="2219" spans="1:4">
      <c r="A2219" t="s">
        <v>4061</v>
      </c>
      <c r="B2219" t="s">
        <v>4062</v>
      </c>
      <c r="C2219" s="372">
        <v>3050</v>
      </c>
      <c r="D2219" s="372">
        <v>3050</v>
      </c>
    </row>
    <row r="2220" spans="1:4">
      <c r="A2220" t="s">
        <v>3585</v>
      </c>
      <c r="B2220" t="s">
        <v>3586</v>
      </c>
      <c r="C2220" s="372">
        <v>16851</v>
      </c>
      <c r="D2220" s="372">
        <v>16851</v>
      </c>
    </row>
    <row r="2221" spans="1:4">
      <c r="A2221" t="s">
        <v>3587</v>
      </c>
      <c r="B2221" t="s">
        <v>3588</v>
      </c>
      <c r="C2221" s="372">
        <v>12939</v>
      </c>
      <c r="D2221" s="372">
        <v>12939</v>
      </c>
    </row>
    <row r="2222" spans="1:4">
      <c r="A2222" t="s">
        <v>3589</v>
      </c>
      <c r="B2222" t="s">
        <v>3590</v>
      </c>
      <c r="C2222" s="372">
        <v>16851</v>
      </c>
      <c r="D2222" s="372">
        <v>16851</v>
      </c>
    </row>
    <row r="2223" spans="1:4">
      <c r="A2223" t="s">
        <v>3591</v>
      </c>
      <c r="B2223" t="s">
        <v>3592</v>
      </c>
      <c r="C2223" s="372">
        <v>23</v>
      </c>
      <c r="D2223" s="372">
        <v>23</v>
      </c>
    </row>
    <row r="2224" spans="1:4">
      <c r="A2224" t="s">
        <v>3593</v>
      </c>
      <c r="B2224" t="s">
        <v>3594</v>
      </c>
      <c r="C2224" s="372">
        <v>3935</v>
      </c>
      <c r="D2224" s="372">
        <v>3935</v>
      </c>
    </row>
    <row r="2225" spans="1:4">
      <c r="A2225" t="s">
        <v>3595</v>
      </c>
      <c r="B2225" t="s">
        <v>3596</v>
      </c>
      <c r="C2225" s="372">
        <v>16851</v>
      </c>
      <c r="D2225" s="372">
        <v>16851</v>
      </c>
    </row>
    <row r="2226" spans="1:4">
      <c r="A2226" t="s">
        <v>4063</v>
      </c>
      <c r="B2226" t="s">
        <v>4064</v>
      </c>
      <c r="C2226" s="372">
        <v>3912</v>
      </c>
      <c r="D2226" s="372">
        <v>3912</v>
      </c>
    </row>
    <row r="2227" spans="1:4">
      <c r="A2227" t="s">
        <v>4065</v>
      </c>
      <c r="B2227" t="s">
        <v>4066</v>
      </c>
      <c r="C2227" s="372">
        <v>3050</v>
      </c>
      <c r="D2227" s="372">
        <v>3050</v>
      </c>
    </row>
    <row r="2228" spans="1:4">
      <c r="A2228" t="s">
        <v>4067</v>
      </c>
      <c r="B2228" t="s">
        <v>4068</v>
      </c>
      <c r="C2228" s="372">
        <v>2798</v>
      </c>
      <c r="D2228" s="372">
        <v>2798</v>
      </c>
    </row>
    <row r="2229" spans="1:4">
      <c r="A2229" t="s">
        <v>4069</v>
      </c>
      <c r="B2229" t="s">
        <v>4070</v>
      </c>
      <c r="C2229" s="372">
        <v>2798</v>
      </c>
      <c r="D2229" s="372">
        <v>2798</v>
      </c>
    </row>
    <row r="2230" spans="1:4">
      <c r="A2230" t="s">
        <v>4071</v>
      </c>
      <c r="B2230" t="s">
        <v>4072</v>
      </c>
      <c r="C2230" s="372">
        <v>2798</v>
      </c>
      <c r="D2230" s="372">
        <v>2798</v>
      </c>
    </row>
    <row r="2231" spans="1:4">
      <c r="A2231" t="s">
        <v>4073</v>
      </c>
      <c r="B2231" t="s">
        <v>4074</v>
      </c>
      <c r="C2231" s="372">
        <v>2798</v>
      </c>
      <c r="D2231" s="372">
        <v>2798</v>
      </c>
    </row>
    <row r="2232" spans="1:4">
      <c r="A2232" t="s">
        <v>3597</v>
      </c>
      <c r="B2232" t="s">
        <v>3598</v>
      </c>
      <c r="C2232" s="372">
        <v>16854</v>
      </c>
      <c r="D2232" s="372">
        <v>16854</v>
      </c>
    </row>
    <row r="2233" spans="1:4">
      <c r="A2233" t="s">
        <v>3599</v>
      </c>
      <c r="B2233" t="s">
        <v>3600</v>
      </c>
      <c r="C2233" s="372">
        <v>12939</v>
      </c>
      <c r="D2233" s="372">
        <v>12939</v>
      </c>
    </row>
    <row r="2234" spans="1:4">
      <c r="A2234" t="s">
        <v>4075</v>
      </c>
      <c r="B2234" t="s">
        <v>4076</v>
      </c>
      <c r="C2234" s="372">
        <v>1</v>
      </c>
      <c r="D2234" s="372">
        <v>1</v>
      </c>
    </row>
    <row r="2235" spans="1:4">
      <c r="A2235" t="s">
        <v>4077</v>
      </c>
      <c r="B2235" t="s">
        <v>4078</v>
      </c>
      <c r="C2235" s="372">
        <v>22950</v>
      </c>
      <c r="D2235" s="372">
        <v>22950</v>
      </c>
    </row>
    <row r="2236" spans="1:4">
      <c r="A2236" t="s">
        <v>4079</v>
      </c>
      <c r="B2236" t="s">
        <v>4080</v>
      </c>
      <c r="C2236" s="372">
        <v>22416</v>
      </c>
      <c r="D2236" s="372">
        <v>22416</v>
      </c>
    </row>
    <row r="2237" spans="1:4">
      <c r="A2237" t="s">
        <v>4081</v>
      </c>
      <c r="B2237" t="s">
        <v>4082</v>
      </c>
      <c r="C2237" s="372">
        <v>22416</v>
      </c>
      <c r="D2237" s="372">
        <v>22416</v>
      </c>
    </row>
    <row r="2238" spans="1:4">
      <c r="A2238" t="s">
        <v>4083</v>
      </c>
      <c r="B2238" t="s">
        <v>4084</v>
      </c>
      <c r="C2238" s="372">
        <v>26875</v>
      </c>
      <c r="D2238" s="372">
        <v>26875</v>
      </c>
    </row>
    <row r="2239" spans="1:4">
      <c r="A2239" t="s">
        <v>4085</v>
      </c>
      <c r="B2239" t="s">
        <v>4086</v>
      </c>
      <c r="C2239" s="372">
        <v>26875</v>
      </c>
      <c r="D2239" s="372">
        <v>26875</v>
      </c>
    </row>
    <row r="2240" spans="1:4">
      <c r="A2240" t="s">
        <v>4087</v>
      </c>
      <c r="B2240" t="s">
        <v>4088</v>
      </c>
      <c r="C2240" s="372">
        <v>26875</v>
      </c>
      <c r="D2240" s="372">
        <v>26875</v>
      </c>
    </row>
    <row r="2241" spans="1:4">
      <c r="A2241" t="s">
        <v>4089</v>
      </c>
      <c r="B2241" t="s">
        <v>4090</v>
      </c>
      <c r="C2241" s="372">
        <v>26323</v>
      </c>
      <c r="D2241" s="372">
        <v>26323</v>
      </c>
    </row>
    <row r="2242" spans="1:4">
      <c r="A2242" t="s">
        <v>4091</v>
      </c>
      <c r="B2242" t="s">
        <v>4092</v>
      </c>
      <c r="C2242" s="372">
        <v>26323</v>
      </c>
      <c r="D2242" s="372">
        <v>26323</v>
      </c>
    </row>
    <row r="2243" spans="1:4">
      <c r="A2243" t="s">
        <v>4093</v>
      </c>
      <c r="B2243" t="s">
        <v>4094</v>
      </c>
      <c r="C2243" s="372">
        <v>3913</v>
      </c>
      <c r="D2243" s="372">
        <v>3913</v>
      </c>
    </row>
    <row r="2244" spans="1:4">
      <c r="A2244" t="s">
        <v>4095</v>
      </c>
      <c r="B2244" t="s">
        <v>4096</v>
      </c>
      <c r="C2244" s="372">
        <v>10</v>
      </c>
      <c r="D2244" s="372">
        <v>10</v>
      </c>
    </row>
    <row r="2245" spans="1:4">
      <c r="A2245" t="s">
        <v>4097</v>
      </c>
      <c r="B2245" t="s">
        <v>4098</v>
      </c>
      <c r="C2245" s="372">
        <v>26579</v>
      </c>
      <c r="D2245" s="372">
        <v>26579</v>
      </c>
    </row>
    <row r="2246" spans="1:4">
      <c r="A2246" t="s">
        <v>4099</v>
      </c>
      <c r="B2246" t="s">
        <v>4100</v>
      </c>
      <c r="C2246" s="372">
        <v>25754</v>
      </c>
      <c r="D2246" s="372">
        <v>25754</v>
      </c>
    </row>
    <row r="2247" spans="1:4">
      <c r="A2247" t="s">
        <v>3601</v>
      </c>
      <c r="B2247" t="s">
        <v>3602</v>
      </c>
      <c r="C2247" s="372">
        <v>12939</v>
      </c>
      <c r="D2247" s="372">
        <v>12939</v>
      </c>
    </row>
    <row r="2248" spans="1:4">
      <c r="A2248" t="s">
        <v>3603</v>
      </c>
      <c r="B2248" t="s">
        <v>3604</v>
      </c>
      <c r="C2248" s="372">
        <v>39276</v>
      </c>
      <c r="D2248" s="372">
        <v>39276</v>
      </c>
    </row>
    <row r="2249" spans="1:4">
      <c r="A2249" t="s">
        <v>4101</v>
      </c>
      <c r="B2249" t="s">
        <v>4102</v>
      </c>
      <c r="C2249" s="372">
        <v>4334</v>
      </c>
      <c r="D2249" s="372">
        <v>4334</v>
      </c>
    </row>
    <row r="2250" spans="1:4">
      <c r="A2250" t="s">
        <v>4103</v>
      </c>
      <c r="B2250" t="s">
        <v>4104</v>
      </c>
      <c r="C2250" s="372">
        <v>1925</v>
      </c>
      <c r="D2250" s="372">
        <v>1925</v>
      </c>
    </row>
    <row r="2251" spans="1:4">
      <c r="A2251" t="s">
        <v>4105</v>
      </c>
      <c r="B2251" t="s">
        <v>4106</v>
      </c>
      <c r="C2251" s="372">
        <v>116</v>
      </c>
      <c r="D2251" s="372">
        <v>116</v>
      </c>
    </row>
    <row r="2252" spans="1:4">
      <c r="A2252" t="s">
        <v>4107</v>
      </c>
      <c r="B2252" t="s">
        <v>4108</v>
      </c>
      <c r="C2252" s="372">
        <v>1</v>
      </c>
      <c r="D2252" s="372">
        <v>1</v>
      </c>
    </row>
    <row r="2253" spans="1:4">
      <c r="A2253" t="s">
        <v>4309</v>
      </c>
      <c r="B2253" t="s">
        <v>4310</v>
      </c>
      <c r="C2253" s="372">
        <v>1979</v>
      </c>
      <c r="D2253" s="372">
        <v>1979</v>
      </c>
    </row>
    <row r="2254" spans="1:4">
      <c r="A2254" t="s">
        <v>4109</v>
      </c>
      <c r="B2254" t="s">
        <v>4110</v>
      </c>
      <c r="C2254" s="372">
        <v>20</v>
      </c>
      <c r="D2254" s="372">
        <v>20</v>
      </c>
    </row>
    <row r="2255" spans="1:4">
      <c r="A2255" t="s">
        <v>4111</v>
      </c>
      <c r="B2255" t="s">
        <v>4112</v>
      </c>
      <c r="C2255" s="372">
        <v>553</v>
      </c>
      <c r="D2255" s="372">
        <v>553</v>
      </c>
    </row>
    <row r="2256" spans="1:4">
      <c r="A2256" t="s">
        <v>4113</v>
      </c>
      <c r="B2256" t="s">
        <v>4114</v>
      </c>
      <c r="C2256" s="372">
        <v>355</v>
      </c>
      <c r="D2256" s="372">
        <v>355</v>
      </c>
    </row>
    <row r="2257" spans="1:4">
      <c r="A2257" t="s">
        <v>4311</v>
      </c>
      <c r="B2257" t="s">
        <v>4312</v>
      </c>
      <c r="C2257" s="372">
        <v>2033</v>
      </c>
      <c r="D2257" s="372">
        <v>2033</v>
      </c>
    </row>
    <row r="2258" spans="1:4">
      <c r="A2258" t="s">
        <v>3605</v>
      </c>
      <c r="B2258" t="s">
        <v>3606</v>
      </c>
      <c r="C2258" s="372">
        <v>14971</v>
      </c>
      <c r="D2258" s="372">
        <v>14971</v>
      </c>
    </row>
    <row r="2259" spans="1:4">
      <c r="A2259" t="s">
        <v>4313</v>
      </c>
      <c r="B2259" t="s">
        <v>4314</v>
      </c>
      <c r="C2259" s="372">
        <v>382</v>
      </c>
      <c r="D2259" s="372">
        <v>382</v>
      </c>
    </row>
    <row r="2260" spans="1:4">
      <c r="A2260" t="s">
        <v>4315</v>
      </c>
      <c r="B2260" t="s">
        <v>4316</v>
      </c>
      <c r="C2260" s="372">
        <v>201</v>
      </c>
      <c r="D2260" s="372">
        <v>201</v>
      </c>
    </row>
    <row r="2261" spans="1:4">
      <c r="A2261" t="s">
        <v>3607</v>
      </c>
      <c r="B2261" t="s">
        <v>3608</v>
      </c>
      <c r="C2261" s="372">
        <v>12836</v>
      </c>
      <c r="D2261" s="372">
        <v>12836</v>
      </c>
    </row>
    <row r="2262" spans="1:4">
      <c r="A2262" t="s">
        <v>4317</v>
      </c>
      <c r="B2262" t="s">
        <v>4318</v>
      </c>
      <c r="C2262" s="372">
        <v>1618</v>
      </c>
      <c r="D2262" s="372">
        <v>1618</v>
      </c>
    </row>
    <row r="2263" spans="1:4">
      <c r="A2263" t="s">
        <v>3609</v>
      </c>
      <c r="B2263" t="s">
        <v>3610</v>
      </c>
      <c r="C2263" s="372">
        <v>1635</v>
      </c>
      <c r="D2263" s="372">
        <v>1635</v>
      </c>
    </row>
    <row r="2264" spans="1:4">
      <c r="A2264" t="s">
        <v>3611</v>
      </c>
      <c r="B2264" t="s">
        <v>3612</v>
      </c>
      <c r="C2264" s="372">
        <v>1658</v>
      </c>
      <c r="D2264" s="372">
        <v>1658</v>
      </c>
    </row>
    <row r="2265" spans="1:4">
      <c r="A2265" t="s">
        <v>3613</v>
      </c>
      <c r="B2265" t="s">
        <v>3614</v>
      </c>
      <c r="C2265" s="372">
        <v>1635</v>
      </c>
      <c r="D2265" s="372">
        <v>1635</v>
      </c>
    </row>
    <row r="2266" spans="1:4">
      <c r="A2266" t="s">
        <v>3706</v>
      </c>
      <c r="B2266" t="s">
        <v>3707</v>
      </c>
      <c r="C2266" s="372">
        <v>955</v>
      </c>
      <c r="D2266" s="372">
        <v>955</v>
      </c>
    </row>
    <row r="2267" spans="1:4">
      <c r="A2267" t="s">
        <v>3708</v>
      </c>
      <c r="B2267" t="s">
        <v>3709</v>
      </c>
      <c r="C2267" s="372">
        <v>11946</v>
      </c>
      <c r="D2267" s="372">
        <v>11946</v>
      </c>
    </row>
    <row r="2268" spans="1:4">
      <c r="A2268" t="s">
        <v>3343</v>
      </c>
      <c r="B2268" t="s">
        <v>3344</v>
      </c>
      <c r="C2268" s="372">
        <v>86</v>
      </c>
      <c r="D2268" s="372">
        <v>86</v>
      </c>
    </row>
    <row r="2269" spans="1:4">
      <c r="A2269" t="s">
        <v>3192</v>
      </c>
      <c r="B2269" t="s">
        <v>3193</v>
      </c>
      <c r="C2269" s="372">
        <v>190</v>
      </c>
      <c r="D2269" s="372">
        <v>190</v>
      </c>
    </row>
    <row r="2270" spans="1:4">
      <c r="A2270" t="s">
        <v>3853</v>
      </c>
      <c r="B2270" t="s">
        <v>3854</v>
      </c>
      <c r="C2270" s="372">
        <v>2</v>
      </c>
      <c r="D2270" s="372">
        <v>2</v>
      </c>
    </row>
    <row r="2271" spans="1:4">
      <c r="A2271" t="s">
        <v>3710</v>
      </c>
      <c r="B2271" t="s">
        <v>3711</v>
      </c>
      <c r="C2271" s="372">
        <v>335</v>
      </c>
      <c r="D2271" s="372">
        <v>335</v>
      </c>
    </row>
    <row r="2272" spans="1:4">
      <c r="A2272" t="s">
        <v>4319</v>
      </c>
      <c r="B2272" t="s">
        <v>4320</v>
      </c>
      <c r="C2272" s="372">
        <v>74</v>
      </c>
      <c r="D2272" s="372">
        <v>74</v>
      </c>
    </row>
    <row r="2273" spans="1:4">
      <c r="A2273" t="s">
        <v>4321</v>
      </c>
      <c r="B2273" t="s">
        <v>4322</v>
      </c>
      <c r="C2273" s="372">
        <v>1023</v>
      </c>
      <c r="D2273" s="372">
        <v>1023</v>
      </c>
    </row>
    <row r="2274" spans="1:4">
      <c r="A2274" t="s">
        <v>4323</v>
      </c>
      <c r="B2274" t="s">
        <v>4324</v>
      </c>
      <c r="C2274" s="372">
        <v>323</v>
      </c>
      <c r="D2274" s="372">
        <v>323</v>
      </c>
    </row>
    <row r="2275" spans="1:4">
      <c r="A2275" t="s">
        <v>4325</v>
      </c>
      <c r="B2275" t="s">
        <v>4326</v>
      </c>
      <c r="C2275" s="372">
        <v>1406</v>
      </c>
      <c r="D2275" s="372">
        <v>1406</v>
      </c>
    </row>
    <row r="2276" spans="1:4">
      <c r="A2276" t="s">
        <v>4327</v>
      </c>
      <c r="B2276" t="s">
        <v>4328</v>
      </c>
      <c r="C2276" s="372">
        <v>1626</v>
      </c>
      <c r="D2276" s="372">
        <v>1626</v>
      </c>
    </row>
    <row r="2277" spans="1:4">
      <c r="A2277" t="s">
        <v>4329</v>
      </c>
      <c r="B2277" t="s">
        <v>4330</v>
      </c>
      <c r="C2277" s="372">
        <v>1712</v>
      </c>
      <c r="D2277" s="372">
        <v>1712</v>
      </c>
    </row>
    <row r="2278" spans="1:4">
      <c r="A2278" t="s">
        <v>4331</v>
      </c>
      <c r="B2278" t="s">
        <v>4332</v>
      </c>
      <c r="C2278" s="372">
        <v>1923</v>
      </c>
      <c r="D2278" s="372">
        <v>1923</v>
      </c>
    </row>
    <row r="2279" spans="1:4">
      <c r="A2279" t="s">
        <v>4333</v>
      </c>
      <c r="B2279" t="s">
        <v>4334</v>
      </c>
      <c r="C2279" s="372">
        <v>302</v>
      </c>
      <c r="D2279" s="372">
        <v>302</v>
      </c>
    </row>
    <row r="2280" spans="1:4">
      <c r="A2280" t="s">
        <v>4335</v>
      </c>
      <c r="B2280" t="s">
        <v>4336</v>
      </c>
      <c r="C2280" s="372">
        <v>851</v>
      </c>
      <c r="D2280" s="372">
        <v>851</v>
      </c>
    </row>
    <row r="2281" spans="1:4">
      <c r="A2281" t="s">
        <v>3762</v>
      </c>
      <c r="B2281" t="s">
        <v>3763</v>
      </c>
      <c r="C2281" s="372">
        <v>3</v>
      </c>
      <c r="D2281" s="372">
        <v>3</v>
      </c>
    </row>
    <row r="2282" spans="1:4">
      <c r="A2282" t="s">
        <v>4351</v>
      </c>
      <c r="B2282" t="s">
        <v>4352</v>
      </c>
      <c r="C2282" s="372">
        <v>1</v>
      </c>
      <c r="D2282" s="372">
        <v>1</v>
      </c>
    </row>
    <row r="2283" spans="1:4">
      <c r="A2283" t="s">
        <v>4337</v>
      </c>
      <c r="B2283" t="s">
        <v>4338</v>
      </c>
      <c r="C2283" s="372">
        <v>285</v>
      </c>
      <c r="D2283" s="372">
        <v>285</v>
      </c>
    </row>
    <row r="2284" spans="1:4">
      <c r="A2284" t="s">
        <v>4339</v>
      </c>
      <c r="B2284" t="s">
        <v>4340</v>
      </c>
      <c r="C2284" s="372">
        <v>31</v>
      </c>
      <c r="D2284" s="372">
        <v>31</v>
      </c>
    </row>
    <row r="2285" spans="1:4">
      <c r="A2285" t="s">
        <v>4341</v>
      </c>
      <c r="B2285" t="s">
        <v>4342</v>
      </c>
      <c r="C2285" s="372">
        <v>4</v>
      </c>
      <c r="D2285" s="372">
        <v>4</v>
      </c>
    </row>
    <row r="2286" spans="1:4" s="947" customFormat="1">
      <c r="A2286" t="s">
        <v>4343</v>
      </c>
      <c r="B2286" t="s">
        <v>4344</v>
      </c>
      <c r="C2286" s="372">
        <v>115</v>
      </c>
      <c r="D2286" s="372">
        <v>115</v>
      </c>
    </row>
    <row r="2287" spans="1:4" s="947" customFormat="1">
      <c r="A2287" t="s">
        <v>4345</v>
      </c>
      <c r="B2287" t="s">
        <v>4346</v>
      </c>
      <c r="C2287" s="372">
        <v>465</v>
      </c>
      <c r="D2287" s="372">
        <v>465</v>
      </c>
    </row>
    <row r="2288" spans="1:4" s="947" customFormat="1">
      <c r="A2288" t="s">
        <v>4528</v>
      </c>
      <c r="B2288" t="s">
        <v>4529</v>
      </c>
      <c r="C2288" s="372">
        <v>7415</v>
      </c>
      <c r="D2288" s="372">
        <v>7415</v>
      </c>
    </row>
    <row r="2289" spans="1:4" s="947" customFormat="1">
      <c r="A2289" t="s">
        <v>3712</v>
      </c>
      <c r="B2289" t="s">
        <v>3713</v>
      </c>
      <c r="C2289" s="372">
        <v>235</v>
      </c>
      <c r="D2289" s="372">
        <v>235</v>
      </c>
    </row>
    <row r="2290" spans="1:4" s="947" customFormat="1">
      <c r="A2290" t="s">
        <v>3714</v>
      </c>
      <c r="B2290" t="s">
        <v>3715</v>
      </c>
      <c r="C2290" s="372">
        <v>137</v>
      </c>
      <c r="D2290" s="372">
        <v>137</v>
      </c>
    </row>
    <row r="2291" spans="1:4" s="947" customFormat="1">
      <c r="A2291" t="s">
        <v>4347</v>
      </c>
      <c r="B2291" t="s">
        <v>4348</v>
      </c>
      <c r="C2291" s="372">
        <v>1047</v>
      </c>
      <c r="D2291" s="372">
        <v>1047</v>
      </c>
    </row>
    <row r="2292" spans="1:4" s="947" customFormat="1">
      <c r="A2292" t="s">
        <v>4349</v>
      </c>
      <c r="B2292" t="s">
        <v>4350</v>
      </c>
      <c r="C2292" s="372">
        <v>32</v>
      </c>
      <c r="D2292" s="372">
        <v>32</v>
      </c>
    </row>
    <row r="2293" spans="1:4" s="947" customFormat="1" ht="19.5" customHeight="1">
      <c r="A2293" s="947" t="s">
        <v>1828</v>
      </c>
      <c r="C2293" s="948">
        <v>5326616</v>
      </c>
      <c r="D2293" s="948">
        <v>5325655</v>
      </c>
    </row>
    <row r="2294" spans="1:4" s="947" customFormat="1">
      <c r="A2294"/>
      <c r="B2294"/>
      <c r="C2294"/>
      <c r="D2294"/>
    </row>
    <row r="2295" spans="1:4" s="947" customFormat="1">
      <c r="A2295"/>
      <c r="B2295"/>
      <c r="C2295"/>
      <c r="D2295"/>
    </row>
    <row r="2296" spans="1:4" s="947" customFormat="1">
      <c r="A2296"/>
      <c r="B2296"/>
      <c r="C2296"/>
      <c r="D2296"/>
    </row>
  </sheetData>
  <autoFilter ref="D1:D2296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44"/>
  <sheetViews>
    <sheetView zoomScaleNormal="100" zoomScaleSheetLayoutView="100" workbookViewId="0">
      <selection activeCell="P37" sqref="P37"/>
    </sheetView>
  </sheetViews>
  <sheetFormatPr defaultRowHeight="13.2"/>
  <cols>
    <col min="1" max="1" width="7.109375" style="1" customWidth="1"/>
    <col min="2" max="2" width="33.33203125" style="1" customWidth="1"/>
    <col min="3" max="3" width="11.44140625" style="1" customWidth="1"/>
    <col min="4" max="4" width="9.6640625" style="1" customWidth="1"/>
    <col min="5" max="5" width="11" style="1" customWidth="1"/>
    <col min="6" max="6" width="10.6640625" style="1" customWidth="1"/>
    <col min="7" max="7" width="9.5546875" style="1" customWidth="1"/>
    <col min="8" max="8" width="10.5546875" style="1" customWidth="1"/>
    <col min="9" max="10" width="9.88671875" style="1" customWidth="1"/>
    <col min="11" max="11" width="10.109375" style="1" customWidth="1"/>
    <col min="12" max="12" width="9.44140625" style="1" customWidth="1"/>
    <col min="13" max="13" width="10.33203125" style="1" customWidth="1"/>
    <col min="14" max="16" width="9.88671875" style="1" customWidth="1"/>
    <col min="17" max="17" width="9.33203125" style="1" customWidth="1"/>
    <col min="257" max="257" width="7.109375" customWidth="1"/>
    <col min="258" max="258" width="7" customWidth="1"/>
    <col min="259" max="259" width="26.5546875" customWidth="1"/>
    <col min="260" max="260" width="9.6640625" customWidth="1"/>
    <col min="261" max="261" width="14.88671875" customWidth="1"/>
    <col min="262" max="262" width="10.6640625" customWidth="1"/>
    <col min="263" max="263" width="9.5546875" customWidth="1"/>
    <col min="264" max="264" width="10.5546875" customWidth="1"/>
    <col min="265" max="266" width="9.88671875" customWidth="1"/>
    <col min="267" max="267" width="10.109375" customWidth="1"/>
    <col min="268" max="268" width="9.44140625" customWidth="1"/>
    <col min="269" max="269" width="10.33203125" customWidth="1"/>
    <col min="270" max="272" width="9.88671875" customWidth="1"/>
    <col min="273" max="273" width="9.33203125" customWidth="1"/>
    <col min="513" max="513" width="7.109375" customWidth="1"/>
    <col min="514" max="514" width="7" customWidth="1"/>
    <col min="515" max="515" width="26.5546875" customWidth="1"/>
    <col min="516" max="516" width="9.6640625" customWidth="1"/>
    <col min="517" max="517" width="14.88671875" customWidth="1"/>
    <col min="518" max="518" width="10.6640625" customWidth="1"/>
    <col min="519" max="519" width="9.5546875" customWidth="1"/>
    <col min="520" max="520" width="10.5546875" customWidth="1"/>
    <col min="521" max="522" width="9.88671875" customWidth="1"/>
    <col min="523" max="523" width="10.109375" customWidth="1"/>
    <col min="524" max="524" width="9.44140625" customWidth="1"/>
    <col min="525" max="525" width="10.33203125" customWidth="1"/>
    <col min="526" max="528" width="9.88671875" customWidth="1"/>
    <col min="529" max="529" width="9.33203125" customWidth="1"/>
    <col min="769" max="769" width="7.109375" customWidth="1"/>
    <col min="770" max="770" width="7" customWidth="1"/>
    <col min="771" max="771" width="26.5546875" customWidth="1"/>
    <col min="772" max="772" width="9.6640625" customWidth="1"/>
    <col min="773" max="773" width="14.88671875" customWidth="1"/>
    <col min="774" max="774" width="10.6640625" customWidth="1"/>
    <col min="775" max="775" width="9.5546875" customWidth="1"/>
    <col min="776" max="776" width="10.5546875" customWidth="1"/>
    <col min="777" max="778" width="9.88671875" customWidth="1"/>
    <col min="779" max="779" width="10.109375" customWidth="1"/>
    <col min="780" max="780" width="9.44140625" customWidth="1"/>
    <col min="781" max="781" width="10.33203125" customWidth="1"/>
    <col min="782" max="784" width="9.88671875" customWidth="1"/>
    <col min="785" max="785" width="9.33203125" customWidth="1"/>
    <col min="1025" max="1025" width="7.109375" customWidth="1"/>
    <col min="1026" max="1026" width="7" customWidth="1"/>
    <col min="1027" max="1027" width="26.5546875" customWidth="1"/>
    <col min="1028" max="1028" width="9.6640625" customWidth="1"/>
    <col min="1029" max="1029" width="14.88671875" customWidth="1"/>
    <col min="1030" max="1030" width="10.6640625" customWidth="1"/>
    <col min="1031" max="1031" width="9.5546875" customWidth="1"/>
    <col min="1032" max="1032" width="10.5546875" customWidth="1"/>
    <col min="1033" max="1034" width="9.88671875" customWidth="1"/>
    <col min="1035" max="1035" width="10.109375" customWidth="1"/>
    <col min="1036" max="1036" width="9.44140625" customWidth="1"/>
    <col min="1037" max="1037" width="10.33203125" customWidth="1"/>
    <col min="1038" max="1040" width="9.88671875" customWidth="1"/>
    <col min="1041" max="1041" width="9.33203125" customWidth="1"/>
    <col min="1281" max="1281" width="7.109375" customWidth="1"/>
    <col min="1282" max="1282" width="7" customWidth="1"/>
    <col min="1283" max="1283" width="26.5546875" customWidth="1"/>
    <col min="1284" max="1284" width="9.6640625" customWidth="1"/>
    <col min="1285" max="1285" width="14.88671875" customWidth="1"/>
    <col min="1286" max="1286" width="10.6640625" customWidth="1"/>
    <col min="1287" max="1287" width="9.5546875" customWidth="1"/>
    <col min="1288" max="1288" width="10.5546875" customWidth="1"/>
    <col min="1289" max="1290" width="9.88671875" customWidth="1"/>
    <col min="1291" max="1291" width="10.109375" customWidth="1"/>
    <col min="1292" max="1292" width="9.44140625" customWidth="1"/>
    <col min="1293" max="1293" width="10.33203125" customWidth="1"/>
    <col min="1294" max="1296" width="9.88671875" customWidth="1"/>
    <col min="1297" max="1297" width="9.33203125" customWidth="1"/>
    <col min="1537" max="1537" width="7.109375" customWidth="1"/>
    <col min="1538" max="1538" width="7" customWidth="1"/>
    <col min="1539" max="1539" width="26.5546875" customWidth="1"/>
    <col min="1540" max="1540" width="9.6640625" customWidth="1"/>
    <col min="1541" max="1541" width="14.88671875" customWidth="1"/>
    <col min="1542" max="1542" width="10.6640625" customWidth="1"/>
    <col min="1543" max="1543" width="9.5546875" customWidth="1"/>
    <col min="1544" max="1544" width="10.5546875" customWidth="1"/>
    <col min="1545" max="1546" width="9.88671875" customWidth="1"/>
    <col min="1547" max="1547" width="10.109375" customWidth="1"/>
    <col min="1548" max="1548" width="9.44140625" customWidth="1"/>
    <col min="1549" max="1549" width="10.33203125" customWidth="1"/>
    <col min="1550" max="1552" width="9.88671875" customWidth="1"/>
    <col min="1553" max="1553" width="9.33203125" customWidth="1"/>
    <col min="1793" max="1793" width="7.109375" customWidth="1"/>
    <col min="1794" max="1794" width="7" customWidth="1"/>
    <col min="1795" max="1795" width="26.5546875" customWidth="1"/>
    <col min="1796" max="1796" width="9.6640625" customWidth="1"/>
    <col min="1797" max="1797" width="14.88671875" customWidth="1"/>
    <col min="1798" max="1798" width="10.6640625" customWidth="1"/>
    <col min="1799" max="1799" width="9.5546875" customWidth="1"/>
    <col min="1800" max="1800" width="10.5546875" customWidth="1"/>
    <col min="1801" max="1802" width="9.88671875" customWidth="1"/>
    <col min="1803" max="1803" width="10.109375" customWidth="1"/>
    <col min="1804" max="1804" width="9.44140625" customWidth="1"/>
    <col min="1805" max="1805" width="10.33203125" customWidth="1"/>
    <col min="1806" max="1808" width="9.88671875" customWidth="1"/>
    <col min="1809" max="1809" width="9.33203125" customWidth="1"/>
    <col min="2049" max="2049" width="7.109375" customWidth="1"/>
    <col min="2050" max="2050" width="7" customWidth="1"/>
    <col min="2051" max="2051" width="26.5546875" customWidth="1"/>
    <col min="2052" max="2052" width="9.6640625" customWidth="1"/>
    <col min="2053" max="2053" width="14.88671875" customWidth="1"/>
    <col min="2054" max="2054" width="10.6640625" customWidth="1"/>
    <col min="2055" max="2055" width="9.5546875" customWidth="1"/>
    <col min="2056" max="2056" width="10.5546875" customWidth="1"/>
    <col min="2057" max="2058" width="9.88671875" customWidth="1"/>
    <col min="2059" max="2059" width="10.109375" customWidth="1"/>
    <col min="2060" max="2060" width="9.44140625" customWidth="1"/>
    <col min="2061" max="2061" width="10.33203125" customWidth="1"/>
    <col min="2062" max="2064" width="9.88671875" customWidth="1"/>
    <col min="2065" max="2065" width="9.33203125" customWidth="1"/>
    <col min="2305" max="2305" width="7.109375" customWidth="1"/>
    <col min="2306" max="2306" width="7" customWidth="1"/>
    <col min="2307" max="2307" width="26.5546875" customWidth="1"/>
    <col min="2308" max="2308" width="9.6640625" customWidth="1"/>
    <col min="2309" max="2309" width="14.88671875" customWidth="1"/>
    <col min="2310" max="2310" width="10.6640625" customWidth="1"/>
    <col min="2311" max="2311" width="9.5546875" customWidth="1"/>
    <col min="2312" max="2312" width="10.5546875" customWidth="1"/>
    <col min="2313" max="2314" width="9.88671875" customWidth="1"/>
    <col min="2315" max="2315" width="10.109375" customWidth="1"/>
    <col min="2316" max="2316" width="9.44140625" customWidth="1"/>
    <col min="2317" max="2317" width="10.33203125" customWidth="1"/>
    <col min="2318" max="2320" width="9.88671875" customWidth="1"/>
    <col min="2321" max="2321" width="9.33203125" customWidth="1"/>
    <col min="2561" max="2561" width="7.109375" customWidth="1"/>
    <col min="2562" max="2562" width="7" customWidth="1"/>
    <col min="2563" max="2563" width="26.5546875" customWidth="1"/>
    <col min="2564" max="2564" width="9.6640625" customWidth="1"/>
    <col min="2565" max="2565" width="14.88671875" customWidth="1"/>
    <col min="2566" max="2566" width="10.6640625" customWidth="1"/>
    <col min="2567" max="2567" width="9.5546875" customWidth="1"/>
    <col min="2568" max="2568" width="10.5546875" customWidth="1"/>
    <col min="2569" max="2570" width="9.88671875" customWidth="1"/>
    <col min="2571" max="2571" width="10.109375" customWidth="1"/>
    <col min="2572" max="2572" width="9.44140625" customWidth="1"/>
    <col min="2573" max="2573" width="10.33203125" customWidth="1"/>
    <col min="2574" max="2576" width="9.88671875" customWidth="1"/>
    <col min="2577" max="2577" width="9.33203125" customWidth="1"/>
    <col min="2817" max="2817" width="7.109375" customWidth="1"/>
    <col min="2818" max="2818" width="7" customWidth="1"/>
    <col min="2819" max="2819" width="26.5546875" customWidth="1"/>
    <col min="2820" max="2820" width="9.6640625" customWidth="1"/>
    <col min="2821" max="2821" width="14.88671875" customWidth="1"/>
    <col min="2822" max="2822" width="10.6640625" customWidth="1"/>
    <col min="2823" max="2823" width="9.5546875" customWidth="1"/>
    <col min="2824" max="2824" width="10.5546875" customWidth="1"/>
    <col min="2825" max="2826" width="9.88671875" customWidth="1"/>
    <col min="2827" max="2827" width="10.109375" customWidth="1"/>
    <col min="2828" max="2828" width="9.44140625" customWidth="1"/>
    <col min="2829" max="2829" width="10.33203125" customWidth="1"/>
    <col min="2830" max="2832" width="9.88671875" customWidth="1"/>
    <col min="2833" max="2833" width="9.33203125" customWidth="1"/>
    <col min="3073" max="3073" width="7.109375" customWidth="1"/>
    <col min="3074" max="3074" width="7" customWidth="1"/>
    <col min="3075" max="3075" width="26.5546875" customWidth="1"/>
    <col min="3076" max="3076" width="9.6640625" customWidth="1"/>
    <col min="3077" max="3077" width="14.88671875" customWidth="1"/>
    <col min="3078" max="3078" width="10.6640625" customWidth="1"/>
    <col min="3079" max="3079" width="9.5546875" customWidth="1"/>
    <col min="3080" max="3080" width="10.5546875" customWidth="1"/>
    <col min="3081" max="3082" width="9.88671875" customWidth="1"/>
    <col min="3083" max="3083" width="10.109375" customWidth="1"/>
    <col min="3084" max="3084" width="9.44140625" customWidth="1"/>
    <col min="3085" max="3085" width="10.33203125" customWidth="1"/>
    <col min="3086" max="3088" width="9.88671875" customWidth="1"/>
    <col min="3089" max="3089" width="9.33203125" customWidth="1"/>
    <col min="3329" max="3329" width="7.109375" customWidth="1"/>
    <col min="3330" max="3330" width="7" customWidth="1"/>
    <col min="3331" max="3331" width="26.5546875" customWidth="1"/>
    <col min="3332" max="3332" width="9.6640625" customWidth="1"/>
    <col min="3333" max="3333" width="14.88671875" customWidth="1"/>
    <col min="3334" max="3334" width="10.6640625" customWidth="1"/>
    <col min="3335" max="3335" width="9.5546875" customWidth="1"/>
    <col min="3336" max="3336" width="10.5546875" customWidth="1"/>
    <col min="3337" max="3338" width="9.88671875" customWidth="1"/>
    <col min="3339" max="3339" width="10.109375" customWidth="1"/>
    <col min="3340" max="3340" width="9.44140625" customWidth="1"/>
    <col min="3341" max="3341" width="10.33203125" customWidth="1"/>
    <col min="3342" max="3344" width="9.88671875" customWidth="1"/>
    <col min="3345" max="3345" width="9.33203125" customWidth="1"/>
    <col min="3585" max="3585" width="7.109375" customWidth="1"/>
    <col min="3586" max="3586" width="7" customWidth="1"/>
    <col min="3587" max="3587" width="26.5546875" customWidth="1"/>
    <col min="3588" max="3588" width="9.6640625" customWidth="1"/>
    <col min="3589" max="3589" width="14.88671875" customWidth="1"/>
    <col min="3590" max="3590" width="10.6640625" customWidth="1"/>
    <col min="3591" max="3591" width="9.5546875" customWidth="1"/>
    <col min="3592" max="3592" width="10.5546875" customWidth="1"/>
    <col min="3593" max="3594" width="9.88671875" customWidth="1"/>
    <col min="3595" max="3595" width="10.109375" customWidth="1"/>
    <col min="3596" max="3596" width="9.44140625" customWidth="1"/>
    <col min="3597" max="3597" width="10.33203125" customWidth="1"/>
    <col min="3598" max="3600" width="9.88671875" customWidth="1"/>
    <col min="3601" max="3601" width="9.33203125" customWidth="1"/>
    <col min="3841" max="3841" width="7.109375" customWidth="1"/>
    <col min="3842" max="3842" width="7" customWidth="1"/>
    <col min="3843" max="3843" width="26.5546875" customWidth="1"/>
    <col min="3844" max="3844" width="9.6640625" customWidth="1"/>
    <col min="3845" max="3845" width="14.88671875" customWidth="1"/>
    <col min="3846" max="3846" width="10.6640625" customWidth="1"/>
    <col min="3847" max="3847" width="9.5546875" customWidth="1"/>
    <col min="3848" max="3848" width="10.5546875" customWidth="1"/>
    <col min="3849" max="3850" width="9.88671875" customWidth="1"/>
    <col min="3851" max="3851" width="10.109375" customWidth="1"/>
    <col min="3852" max="3852" width="9.44140625" customWidth="1"/>
    <col min="3853" max="3853" width="10.33203125" customWidth="1"/>
    <col min="3854" max="3856" width="9.88671875" customWidth="1"/>
    <col min="3857" max="3857" width="9.33203125" customWidth="1"/>
    <col min="4097" max="4097" width="7.109375" customWidth="1"/>
    <col min="4098" max="4098" width="7" customWidth="1"/>
    <col min="4099" max="4099" width="26.5546875" customWidth="1"/>
    <col min="4100" max="4100" width="9.6640625" customWidth="1"/>
    <col min="4101" max="4101" width="14.88671875" customWidth="1"/>
    <col min="4102" max="4102" width="10.6640625" customWidth="1"/>
    <col min="4103" max="4103" width="9.5546875" customWidth="1"/>
    <col min="4104" max="4104" width="10.5546875" customWidth="1"/>
    <col min="4105" max="4106" width="9.88671875" customWidth="1"/>
    <col min="4107" max="4107" width="10.109375" customWidth="1"/>
    <col min="4108" max="4108" width="9.44140625" customWidth="1"/>
    <col min="4109" max="4109" width="10.33203125" customWidth="1"/>
    <col min="4110" max="4112" width="9.88671875" customWidth="1"/>
    <col min="4113" max="4113" width="9.33203125" customWidth="1"/>
    <col min="4353" max="4353" width="7.109375" customWidth="1"/>
    <col min="4354" max="4354" width="7" customWidth="1"/>
    <col min="4355" max="4355" width="26.5546875" customWidth="1"/>
    <col min="4356" max="4356" width="9.6640625" customWidth="1"/>
    <col min="4357" max="4357" width="14.88671875" customWidth="1"/>
    <col min="4358" max="4358" width="10.6640625" customWidth="1"/>
    <col min="4359" max="4359" width="9.5546875" customWidth="1"/>
    <col min="4360" max="4360" width="10.5546875" customWidth="1"/>
    <col min="4361" max="4362" width="9.88671875" customWidth="1"/>
    <col min="4363" max="4363" width="10.109375" customWidth="1"/>
    <col min="4364" max="4364" width="9.44140625" customWidth="1"/>
    <col min="4365" max="4365" width="10.33203125" customWidth="1"/>
    <col min="4366" max="4368" width="9.88671875" customWidth="1"/>
    <col min="4369" max="4369" width="9.33203125" customWidth="1"/>
    <col min="4609" max="4609" width="7.109375" customWidth="1"/>
    <col min="4610" max="4610" width="7" customWidth="1"/>
    <col min="4611" max="4611" width="26.5546875" customWidth="1"/>
    <col min="4612" max="4612" width="9.6640625" customWidth="1"/>
    <col min="4613" max="4613" width="14.88671875" customWidth="1"/>
    <col min="4614" max="4614" width="10.6640625" customWidth="1"/>
    <col min="4615" max="4615" width="9.5546875" customWidth="1"/>
    <col min="4616" max="4616" width="10.5546875" customWidth="1"/>
    <col min="4617" max="4618" width="9.88671875" customWidth="1"/>
    <col min="4619" max="4619" width="10.109375" customWidth="1"/>
    <col min="4620" max="4620" width="9.44140625" customWidth="1"/>
    <col min="4621" max="4621" width="10.33203125" customWidth="1"/>
    <col min="4622" max="4624" width="9.88671875" customWidth="1"/>
    <col min="4625" max="4625" width="9.33203125" customWidth="1"/>
    <col min="4865" max="4865" width="7.109375" customWidth="1"/>
    <col min="4866" max="4866" width="7" customWidth="1"/>
    <col min="4867" max="4867" width="26.5546875" customWidth="1"/>
    <col min="4868" max="4868" width="9.6640625" customWidth="1"/>
    <col min="4869" max="4869" width="14.88671875" customWidth="1"/>
    <col min="4870" max="4870" width="10.6640625" customWidth="1"/>
    <col min="4871" max="4871" width="9.5546875" customWidth="1"/>
    <col min="4872" max="4872" width="10.5546875" customWidth="1"/>
    <col min="4873" max="4874" width="9.88671875" customWidth="1"/>
    <col min="4875" max="4875" width="10.109375" customWidth="1"/>
    <col min="4876" max="4876" width="9.44140625" customWidth="1"/>
    <col min="4877" max="4877" width="10.33203125" customWidth="1"/>
    <col min="4878" max="4880" width="9.88671875" customWidth="1"/>
    <col min="4881" max="4881" width="9.33203125" customWidth="1"/>
    <col min="5121" max="5121" width="7.109375" customWidth="1"/>
    <col min="5122" max="5122" width="7" customWidth="1"/>
    <col min="5123" max="5123" width="26.5546875" customWidth="1"/>
    <col min="5124" max="5124" width="9.6640625" customWidth="1"/>
    <col min="5125" max="5125" width="14.88671875" customWidth="1"/>
    <col min="5126" max="5126" width="10.6640625" customWidth="1"/>
    <col min="5127" max="5127" width="9.5546875" customWidth="1"/>
    <col min="5128" max="5128" width="10.5546875" customWidth="1"/>
    <col min="5129" max="5130" width="9.88671875" customWidth="1"/>
    <col min="5131" max="5131" width="10.109375" customWidth="1"/>
    <col min="5132" max="5132" width="9.44140625" customWidth="1"/>
    <col min="5133" max="5133" width="10.33203125" customWidth="1"/>
    <col min="5134" max="5136" width="9.88671875" customWidth="1"/>
    <col min="5137" max="5137" width="9.33203125" customWidth="1"/>
    <col min="5377" max="5377" width="7.109375" customWidth="1"/>
    <col min="5378" max="5378" width="7" customWidth="1"/>
    <col min="5379" max="5379" width="26.5546875" customWidth="1"/>
    <col min="5380" max="5380" width="9.6640625" customWidth="1"/>
    <col min="5381" max="5381" width="14.88671875" customWidth="1"/>
    <col min="5382" max="5382" width="10.6640625" customWidth="1"/>
    <col min="5383" max="5383" width="9.5546875" customWidth="1"/>
    <col min="5384" max="5384" width="10.5546875" customWidth="1"/>
    <col min="5385" max="5386" width="9.88671875" customWidth="1"/>
    <col min="5387" max="5387" width="10.109375" customWidth="1"/>
    <col min="5388" max="5388" width="9.44140625" customWidth="1"/>
    <col min="5389" max="5389" width="10.33203125" customWidth="1"/>
    <col min="5390" max="5392" width="9.88671875" customWidth="1"/>
    <col min="5393" max="5393" width="9.33203125" customWidth="1"/>
    <col min="5633" max="5633" width="7.109375" customWidth="1"/>
    <col min="5634" max="5634" width="7" customWidth="1"/>
    <col min="5635" max="5635" width="26.5546875" customWidth="1"/>
    <col min="5636" max="5636" width="9.6640625" customWidth="1"/>
    <col min="5637" max="5637" width="14.88671875" customWidth="1"/>
    <col min="5638" max="5638" width="10.6640625" customWidth="1"/>
    <col min="5639" max="5639" width="9.5546875" customWidth="1"/>
    <col min="5640" max="5640" width="10.5546875" customWidth="1"/>
    <col min="5641" max="5642" width="9.88671875" customWidth="1"/>
    <col min="5643" max="5643" width="10.109375" customWidth="1"/>
    <col min="5644" max="5644" width="9.44140625" customWidth="1"/>
    <col min="5645" max="5645" width="10.33203125" customWidth="1"/>
    <col min="5646" max="5648" width="9.88671875" customWidth="1"/>
    <col min="5649" max="5649" width="9.33203125" customWidth="1"/>
    <col min="5889" max="5889" width="7.109375" customWidth="1"/>
    <col min="5890" max="5890" width="7" customWidth="1"/>
    <col min="5891" max="5891" width="26.5546875" customWidth="1"/>
    <col min="5892" max="5892" width="9.6640625" customWidth="1"/>
    <col min="5893" max="5893" width="14.88671875" customWidth="1"/>
    <col min="5894" max="5894" width="10.6640625" customWidth="1"/>
    <col min="5895" max="5895" width="9.5546875" customWidth="1"/>
    <col min="5896" max="5896" width="10.5546875" customWidth="1"/>
    <col min="5897" max="5898" width="9.88671875" customWidth="1"/>
    <col min="5899" max="5899" width="10.109375" customWidth="1"/>
    <col min="5900" max="5900" width="9.44140625" customWidth="1"/>
    <col min="5901" max="5901" width="10.33203125" customWidth="1"/>
    <col min="5902" max="5904" width="9.88671875" customWidth="1"/>
    <col min="5905" max="5905" width="9.33203125" customWidth="1"/>
    <col min="6145" max="6145" width="7.109375" customWidth="1"/>
    <col min="6146" max="6146" width="7" customWidth="1"/>
    <col min="6147" max="6147" width="26.5546875" customWidth="1"/>
    <col min="6148" max="6148" width="9.6640625" customWidth="1"/>
    <col min="6149" max="6149" width="14.88671875" customWidth="1"/>
    <col min="6150" max="6150" width="10.6640625" customWidth="1"/>
    <col min="6151" max="6151" width="9.5546875" customWidth="1"/>
    <col min="6152" max="6152" width="10.5546875" customWidth="1"/>
    <col min="6153" max="6154" width="9.88671875" customWidth="1"/>
    <col min="6155" max="6155" width="10.109375" customWidth="1"/>
    <col min="6156" max="6156" width="9.44140625" customWidth="1"/>
    <col min="6157" max="6157" width="10.33203125" customWidth="1"/>
    <col min="6158" max="6160" width="9.88671875" customWidth="1"/>
    <col min="6161" max="6161" width="9.33203125" customWidth="1"/>
    <col min="6401" max="6401" width="7.109375" customWidth="1"/>
    <col min="6402" max="6402" width="7" customWidth="1"/>
    <col min="6403" max="6403" width="26.5546875" customWidth="1"/>
    <col min="6404" max="6404" width="9.6640625" customWidth="1"/>
    <col min="6405" max="6405" width="14.88671875" customWidth="1"/>
    <col min="6406" max="6406" width="10.6640625" customWidth="1"/>
    <col min="6407" max="6407" width="9.5546875" customWidth="1"/>
    <col min="6408" max="6408" width="10.5546875" customWidth="1"/>
    <col min="6409" max="6410" width="9.88671875" customWidth="1"/>
    <col min="6411" max="6411" width="10.109375" customWidth="1"/>
    <col min="6412" max="6412" width="9.44140625" customWidth="1"/>
    <col min="6413" max="6413" width="10.33203125" customWidth="1"/>
    <col min="6414" max="6416" width="9.88671875" customWidth="1"/>
    <col min="6417" max="6417" width="9.33203125" customWidth="1"/>
    <col min="6657" max="6657" width="7.109375" customWidth="1"/>
    <col min="6658" max="6658" width="7" customWidth="1"/>
    <col min="6659" max="6659" width="26.5546875" customWidth="1"/>
    <col min="6660" max="6660" width="9.6640625" customWidth="1"/>
    <col min="6661" max="6661" width="14.88671875" customWidth="1"/>
    <col min="6662" max="6662" width="10.6640625" customWidth="1"/>
    <col min="6663" max="6663" width="9.5546875" customWidth="1"/>
    <col min="6664" max="6664" width="10.5546875" customWidth="1"/>
    <col min="6665" max="6666" width="9.88671875" customWidth="1"/>
    <col min="6667" max="6667" width="10.109375" customWidth="1"/>
    <col min="6668" max="6668" width="9.44140625" customWidth="1"/>
    <col min="6669" max="6669" width="10.33203125" customWidth="1"/>
    <col min="6670" max="6672" width="9.88671875" customWidth="1"/>
    <col min="6673" max="6673" width="9.33203125" customWidth="1"/>
    <col min="6913" max="6913" width="7.109375" customWidth="1"/>
    <col min="6914" max="6914" width="7" customWidth="1"/>
    <col min="6915" max="6915" width="26.5546875" customWidth="1"/>
    <col min="6916" max="6916" width="9.6640625" customWidth="1"/>
    <col min="6917" max="6917" width="14.88671875" customWidth="1"/>
    <col min="6918" max="6918" width="10.6640625" customWidth="1"/>
    <col min="6919" max="6919" width="9.5546875" customWidth="1"/>
    <col min="6920" max="6920" width="10.5546875" customWidth="1"/>
    <col min="6921" max="6922" width="9.88671875" customWidth="1"/>
    <col min="6923" max="6923" width="10.109375" customWidth="1"/>
    <col min="6924" max="6924" width="9.44140625" customWidth="1"/>
    <col min="6925" max="6925" width="10.33203125" customWidth="1"/>
    <col min="6926" max="6928" width="9.88671875" customWidth="1"/>
    <col min="6929" max="6929" width="9.33203125" customWidth="1"/>
    <col min="7169" max="7169" width="7.109375" customWidth="1"/>
    <col min="7170" max="7170" width="7" customWidth="1"/>
    <col min="7171" max="7171" width="26.5546875" customWidth="1"/>
    <col min="7172" max="7172" width="9.6640625" customWidth="1"/>
    <col min="7173" max="7173" width="14.88671875" customWidth="1"/>
    <col min="7174" max="7174" width="10.6640625" customWidth="1"/>
    <col min="7175" max="7175" width="9.5546875" customWidth="1"/>
    <col min="7176" max="7176" width="10.5546875" customWidth="1"/>
    <col min="7177" max="7178" width="9.88671875" customWidth="1"/>
    <col min="7179" max="7179" width="10.109375" customWidth="1"/>
    <col min="7180" max="7180" width="9.44140625" customWidth="1"/>
    <col min="7181" max="7181" width="10.33203125" customWidth="1"/>
    <col min="7182" max="7184" width="9.88671875" customWidth="1"/>
    <col min="7185" max="7185" width="9.33203125" customWidth="1"/>
    <col min="7425" max="7425" width="7.109375" customWidth="1"/>
    <col min="7426" max="7426" width="7" customWidth="1"/>
    <col min="7427" max="7427" width="26.5546875" customWidth="1"/>
    <col min="7428" max="7428" width="9.6640625" customWidth="1"/>
    <col min="7429" max="7429" width="14.88671875" customWidth="1"/>
    <col min="7430" max="7430" width="10.6640625" customWidth="1"/>
    <col min="7431" max="7431" width="9.5546875" customWidth="1"/>
    <col min="7432" max="7432" width="10.5546875" customWidth="1"/>
    <col min="7433" max="7434" width="9.88671875" customWidth="1"/>
    <col min="7435" max="7435" width="10.109375" customWidth="1"/>
    <col min="7436" max="7436" width="9.44140625" customWidth="1"/>
    <col min="7437" max="7437" width="10.33203125" customWidth="1"/>
    <col min="7438" max="7440" width="9.88671875" customWidth="1"/>
    <col min="7441" max="7441" width="9.33203125" customWidth="1"/>
    <col min="7681" max="7681" width="7.109375" customWidth="1"/>
    <col min="7682" max="7682" width="7" customWidth="1"/>
    <col min="7683" max="7683" width="26.5546875" customWidth="1"/>
    <col min="7684" max="7684" width="9.6640625" customWidth="1"/>
    <col min="7685" max="7685" width="14.88671875" customWidth="1"/>
    <col min="7686" max="7686" width="10.6640625" customWidth="1"/>
    <col min="7687" max="7687" width="9.5546875" customWidth="1"/>
    <col min="7688" max="7688" width="10.5546875" customWidth="1"/>
    <col min="7689" max="7690" width="9.88671875" customWidth="1"/>
    <col min="7691" max="7691" width="10.109375" customWidth="1"/>
    <col min="7692" max="7692" width="9.44140625" customWidth="1"/>
    <col min="7693" max="7693" width="10.33203125" customWidth="1"/>
    <col min="7694" max="7696" width="9.88671875" customWidth="1"/>
    <col min="7697" max="7697" width="9.33203125" customWidth="1"/>
    <col min="7937" max="7937" width="7.109375" customWidth="1"/>
    <col min="7938" max="7938" width="7" customWidth="1"/>
    <col min="7939" max="7939" width="26.5546875" customWidth="1"/>
    <col min="7940" max="7940" width="9.6640625" customWidth="1"/>
    <col min="7941" max="7941" width="14.88671875" customWidth="1"/>
    <col min="7942" max="7942" width="10.6640625" customWidth="1"/>
    <col min="7943" max="7943" width="9.5546875" customWidth="1"/>
    <col min="7944" max="7944" width="10.5546875" customWidth="1"/>
    <col min="7945" max="7946" width="9.88671875" customWidth="1"/>
    <col min="7947" max="7947" width="10.109375" customWidth="1"/>
    <col min="7948" max="7948" width="9.44140625" customWidth="1"/>
    <col min="7949" max="7949" width="10.33203125" customWidth="1"/>
    <col min="7950" max="7952" width="9.88671875" customWidth="1"/>
    <col min="7953" max="7953" width="9.33203125" customWidth="1"/>
    <col min="8193" max="8193" width="7.109375" customWidth="1"/>
    <col min="8194" max="8194" width="7" customWidth="1"/>
    <col min="8195" max="8195" width="26.5546875" customWidth="1"/>
    <col min="8196" max="8196" width="9.6640625" customWidth="1"/>
    <col min="8197" max="8197" width="14.88671875" customWidth="1"/>
    <col min="8198" max="8198" width="10.6640625" customWidth="1"/>
    <col min="8199" max="8199" width="9.5546875" customWidth="1"/>
    <col min="8200" max="8200" width="10.5546875" customWidth="1"/>
    <col min="8201" max="8202" width="9.88671875" customWidth="1"/>
    <col min="8203" max="8203" width="10.109375" customWidth="1"/>
    <col min="8204" max="8204" width="9.44140625" customWidth="1"/>
    <col min="8205" max="8205" width="10.33203125" customWidth="1"/>
    <col min="8206" max="8208" width="9.88671875" customWidth="1"/>
    <col min="8209" max="8209" width="9.33203125" customWidth="1"/>
    <col min="8449" max="8449" width="7.109375" customWidth="1"/>
    <col min="8450" max="8450" width="7" customWidth="1"/>
    <col min="8451" max="8451" width="26.5546875" customWidth="1"/>
    <col min="8452" max="8452" width="9.6640625" customWidth="1"/>
    <col min="8453" max="8453" width="14.88671875" customWidth="1"/>
    <col min="8454" max="8454" width="10.6640625" customWidth="1"/>
    <col min="8455" max="8455" width="9.5546875" customWidth="1"/>
    <col min="8456" max="8456" width="10.5546875" customWidth="1"/>
    <col min="8457" max="8458" width="9.88671875" customWidth="1"/>
    <col min="8459" max="8459" width="10.109375" customWidth="1"/>
    <col min="8460" max="8460" width="9.44140625" customWidth="1"/>
    <col min="8461" max="8461" width="10.33203125" customWidth="1"/>
    <col min="8462" max="8464" width="9.88671875" customWidth="1"/>
    <col min="8465" max="8465" width="9.33203125" customWidth="1"/>
    <col min="8705" max="8705" width="7.109375" customWidth="1"/>
    <col min="8706" max="8706" width="7" customWidth="1"/>
    <col min="8707" max="8707" width="26.5546875" customWidth="1"/>
    <col min="8708" max="8708" width="9.6640625" customWidth="1"/>
    <col min="8709" max="8709" width="14.88671875" customWidth="1"/>
    <col min="8710" max="8710" width="10.6640625" customWidth="1"/>
    <col min="8711" max="8711" width="9.5546875" customWidth="1"/>
    <col min="8712" max="8712" width="10.5546875" customWidth="1"/>
    <col min="8713" max="8714" width="9.88671875" customWidth="1"/>
    <col min="8715" max="8715" width="10.109375" customWidth="1"/>
    <col min="8716" max="8716" width="9.44140625" customWidth="1"/>
    <col min="8717" max="8717" width="10.33203125" customWidth="1"/>
    <col min="8718" max="8720" width="9.88671875" customWidth="1"/>
    <col min="8721" max="8721" width="9.33203125" customWidth="1"/>
    <col min="8961" max="8961" width="7.109375" customWidth="1"/>
    <col min="8962" max="8962" width="7" customWidth="1"/>
    <col min="8963" max="8963" width="26.5546875" customWidth="1"/>
    <col min="8964" max="8964" width="9.6640625" customWidth="1"/>
    <col min="8965" max="8965" width="14.88671875" customWidth="1"/>
    <col min="8966" max="8966" width="10.6640625" customWidth="1"/>
    <col min="8967" max="8967" width="9.5546875" customWidth="1"/>
    <col min="8968" max="8968" width="10.5546875" customWidth="1"/>
    <col min="8969" max="8970" width="9.88671875" customWidth="1"/>
    <col min="8971" max="8971" width="10.109375" customWidth="1"/>
    <col min="8972" max="8972" width="9.44140625" customWidth="1"/>
    <col min="8973" max="8973" width="10.33203125" customWidth="1"/>
    <col min="8974" max="8976" width="9.88671875" customWidth="1"/>
    <col min="8977" max="8977" width="9.33203125" customWidth="1"/>
    <col min="9217" max="9217" width="7.109375" customWidth="1"/>
    <col min="9218" max="9218" width="7" customWidth="1"/>
    <col min="9219" max="9219" width="26.5546875" customWidth="1"/>
    <col min="9220" max="9220" width="9.6640625" customWidth="1"/>
    <col min="9221" max="9221" width="14.88671875" customWidth="1"/>
    <col min="9222" max="9222" width="10.6640625" customWidth="1"/>
    <col min="9223" max="9223" width="9.5546875" customWidth="1"/>
    <col min="9224" max="9224" width="10.5546875" customWidth="1"/>
    <col min="9225" max="9226" width="9.88671875" customWidth="1"/>
    <col min="9227" max="9227" width="10.109375" customWidth="1"/>
    <col min="9228" max="9228" width="9.44140625" customWidth="1"/>
    <col min="9229" max="9229" width="10.33203125" customWidth="1"/>
    <col min="9230" max="9232" width="9.88671875" customWidth="1"/>
    <col min="9233" max="9233" width="9.33203125" customWidth="1"/>
    <col min="9473" max="9473" width="7.109375" customWidth="1"/>
    <col min="9474" max="9474" width="7" customWidth="1"/>
    <col min="9475" max="9475" width="26.5546875" customWidth="1"/>
    <col min="9476" max="9476" width="9.6640625" customWidth="1"/>
    <col min="9477" max="9477" width="14.88671875" customWidth="1"/>
    <col min="9478" max="9478" width="10.6640625" customWidth="1"/>
    <col min="9479" max="9479" width="9.5546875" customWidth="1"/>
    <col min="9480" max="9480" width="10.5546875" customWidth="1"/>
    <col min="9481" max="9482" width="9.88671875" customWidth="1"/>
    <col min="9483" max="9483" width="10.109375" customWidth="1"/>
    <col min="9484" max="9484" width="9.44140625" customWidth="1"/>
    <col min="9485" max="9485" width="10.33203125" customWidth="1"/>
    <col min="9486" max="9488" width="9.88671875" customWidth="1"/>
    <col min="9489" max="9489" width="9.33203125" customWidth="1"/>
    <col min="9729" max="9729" width="7.109375" customWidth="1"/>
    <col min="9730" max="9730" width="7" customWidth="1"/>
    <col min="9731" max="9731" width="26.5546875" customWidth="1"/>
    <col min="9732" max="9732" width="9.6640625" customWidth="1"/>
    <col min="9733" max="9733" width="14.88671875" customWidth="1"/>
    <col min="9734" max="9734" width="10.6640625" customWidth="1"/>
    <col min="9735" max="9735" width="9.5546875" customWidth="1"/>
    <col min="9736" max="9736" width="10.5546875" customWidth="1"/>
    <col min="9737" max="9738" width="9.88671875" customWidth="1"/>
    <col min="9739" max="9739" width="10.109375" customWidth="1"/>
    <col min="9740" max="9740" width="9.44140625" customWidth="1"/>
    <col min="9741" max="9741" width="10.33203125" customWidth="1"/>
    <col min="9742" max="9744" width="9.88671875" customWidth="1"/>
    <col min="9745" max="9745" width="9.33203125" customWidth="1"/>
    <col min="9985" max="9985" width="7.109375" customWidth="1"/>
    <col min="9986" max="9986" width="7" customWidth="1"/>
    <col min="9987" max="9987" width="26.5546875" customWidth="1"/>
    <col min="9988" max="9988" width="9.6640625" customWidth="1"/>
    <col min="9989" max="9989" width="14.88671875" customWidth="1"/>
    <col min="9990" max="9990" width="10.6640625" customWidth="1"/>
    <col min="9991" max="9991" width="9.5546875" customWidth="1"/>
    <col min="9992" max="9992" width="10.5546875" customWidth="1"/>
    <col min="9993" max="9994" width="9.88671875" customWidth="1"/>
    <col min="9995" max="9995" width="10.109375" customWidth="1"/>
    <col min="9996" max="9996" width="9.44140625" customWidth="1"/>
    <col min="9997" max="9997" width="10.33203125" customWidth="1"/>
    <col min="9998" max="10000" width="9.88671875" customWidth="1"/>
    <col min="10001" max="10001" width="9.33203125" customWidth="1"/>
    <col min="10241" max="10241" width="7.109375" customWidth="1"/>
    <col min="10242" max="10242" width="7" customWidth="1"/>
    <col min="10243" max="10243" width="26.5546875" customWidth="1"/>
    <col min="10244" max="10244" width="9.6640625" customWidth="1"/>
    <col min="10245" max="10245" width="14.88671875" customWidth="1"/>
    <col min="10246" max="10246" width="10.6640625" customWidth="1"/>
    <col min="10247" max="10247" width="9.5546875" customWidth="1"/>
    <col min="10248" max="10248" width="10.5546875" customWidth="1"/>
    <col min="10249" max="10250" width="9.88671875" customWidth="1"/>
    <col min="10251" max="10251" width="10.109375" customWidth="1"/>
    <col min="10252" max="10252" width="9.44140625" customWidth="1"/>
    <col min="10253" max="10253" width="10.33203125" customWidth="1"/>
    <col min="10254" max="10256" width="9.88671875" customWidth="1"/>
    <col min="10257" max="10257" width="9.33203125" customWidth="1"/>
    <col min="10497" max="10497" width="7.109375" customWidth="1"/>
    <col min="10498" max="10498" width="7" customWidth="1"/>
    <col min="10499" max="10499" width="26.5546875" customWidth="1"/>
    <col min="10500" max="10500" width="9.6640625" customWidth="1"/>
    <col min="10501" max="10501" width="14.88671875" customWidth="1"/>
    <col min="10502" max="10502" width="10.6640625" customWidth="1"/>
    <col min="10503" max="10503" width="9.5546875" customWidth="1"/>
    <col min="10504" max="10504" width="10.5546875" customWidth="1"/>
    <col min="10505" max="10506" width="9.88671875" customWidth="1"/>
    <col min="10507" max="10507" width="10.109375" customWidth="1"/>
    <col min="10508" max="10508" width="9.44140625" customWidth="1"/>
    <col min="10509" max="10509" width="10.33203125" customWidth="1"/>
    <col min="10510" max="10512" width="9.88671875" customWidth="1"/>
    <col min="10513" max="10513" width="9.33203125" customWidth="1"/>
    <col min="10753" max="10753" width="7.109375" customWidth="1"/>
    <col min="10754" max="10754" width="7" customWidth="1"/>
    <col min="10755" max="10755" width="26.5546875" customWidth="1"/>
    <col min="10756" max="10756" width="9.6640625" customWidth="1"/>
    <col min="10757" max="10757" width="14.88671875" customWidth="1"/>
    <col min="10758" max="10758" width="10.6640625" customWidth="1"/>
    <col min="10759" max="10759" width="9.5546875" customWidth="1"/>
    <col min="10760" max="10760" width="10.5546875" customWidth="1"/>
    <col min="10761" max="10762" width="9.88671875" customWidth="1"/>
    <col min="10763" max="10763" width="10.109375" customWidth="1"/>
    <col min="10764" max="10764" width="9.44140625" customWidth="1"/>
    <col min="10765" max="10765" width="10.33203125" customWidth="1"/>
    <col min="10766" max="10768" width="9.88671875" customWidth="1"/>
    <col min="10769" max="10769" width="9.33203125" customWidth="1"/>
    <col min="11009" max="11009" width="7.109375" customWidth="1"/>
    <col min="11010" max="11010" width="7" customWidth="1"/>
    <col min="11011" max="11011" width="26.5546875" customWidth="1"/>
    <col min="11012" max="11012" width="9.6640625" customWidth="1"/>
    <col min="11013" max="11013" width="14.88671875" customWidth="1"/>
    <col min="11014" max="11014" width="10.6640625" customWidth="1"/>
    <col min="11015" max="11015" width="9.5546875" customWidth="1"/>
    <col min="11016" max="11016" width="10.5546875" customWidth="1"/>
    <col min="11017" max="11018" width="9.88671875" customWidth="1"/>
    <col min="11019" max="11019" width="10.109375" customWidth="1"/>
    <col min="11020" max="11020" width="9.44140625" customWidth="1"/>
    <col min="11021" max="11021" width="10.33203125" customWidth="1"/>
    <col min="11022" max="11024" width="9.88671875" customWidth="1"/>
    <col min="11025" max="11025" width="9.33203125" customWidth="1"/>
    <col min="11265" max="11265" width="7.109375" customWidth="1"/>
    <col min="11266" max="11266" width="7" customWidth="1"/>
    <col min="11267" max="11267" width="26.5546875" customWidth="1"/>
    <col min="11268" max="11268" width="9.6640625" customWidth="1"/>
    <col min="11269" max="11269" width="14.88671875" customWidth="1"/>
    <col min="11270" max="11270" width="10.6640625" customWidth="1"/>
    <col min="11271" max="11271" width="9.5546875" customWidth="1"/>
    <col min="11272" max="11272" width="10.5546875" customWidth="1"/>
    <col min="11273" max="11274" width="9.88671875" customWidth="1"/>
    <col min="11275" max="11275" width="10.109375" customWidth="1"/>
    <col min="11276" max="11276" width="9.44140625" customWidth="1"/>
    <col min="11277" max="11277" width="10.33203125" customWidth="1"/>
    <col min="11278" max="11280" width="9.88671875" customWidth="1"/>
    <col min="11281" max="11281" width="9.33203125" customWidth="1"/>
    <col min="11521" max="11521" width="7.109375" customWidth="1"/>
    <col min="11522" max="11522" width="7" customWidth="1"/>
    <col min="11523" max="11523" width="26.5546875" customWidth="1"/>
    <col min="11524" max="11524" width="9.6640625" customWidth="1"/>
    <col min="11525" max="11525" width="14.88671875" customWidth="1"/>
    <col min="11526" max="11526" width="10.6640625" customWidth="1"/>
    <col min="11527" max="11527" width="9.5546875" customWidth="1"/>
    <col min="11528" max="11528" width="10.5546875" customWidth="1"/>
    <col min="11529" max="11530" width="9.88671875" customWidth="1"/>
    <col min="11531" max="11531" width="10.109375" customWidth="1"/>
    <col min="11532" max="11532" width="9.44140625" customWidth="1"/>
    <col min="11533" max="11533" width="10.33203125" customWidth="1"/>
    <col min="11534" max="11536" width="9.88671875" customWidth="1"/>
    <col min="11537" max="11537" width="9.33203125" customWidth="1"/>
    <col min="11777" max="11777" width="7.109375" customWidth="1"/>
    <col min="11778" max="11778" width="7" customWidth="1"/>
    <col min="11779" max="11779" width="26.5546875" customWidth="1"/>
    <col min="11780" max="11780" width="9.6640625" customWidth="1"/>
    <col min="11781" max="11781" width="14.88671875" customWidth="1"/>
    <col min="11782" max="11782" width="10.6640625" customWidth="1"/>
    <col min="11783" max="11783" width="9.5546875" customWidth="1"/>
    <col min="11784" max="11784" width="10.5546875" customWidth="1"/>
    <col min="11785" max="11786" width="9.88671875" customWidth="1"/>
    <col min="11787" max="11787" width="10.109375" customWidth="1"/>
    <col min="11788" max="11788" width="9.44140625" customWidth="1"/>
    <col min="11789" max="11789" width="10.33203125" customWidth="1"/>
    <col min="11790" max="11792" width="9.88671875" customWidth="1"/>
    <col min="11793" max="11793" width="9.33203125" customWidth="1"/>
    <col min="12033" max="12033" width="7.109375" customWidth="1"/>
    <col min="12034" max="12034" width="7" customWidth="1"/>
    <col min="12035" max="12035" width="26.5546875" customWidth="1"/>
    <col min="12036" max="12036" width="9.6640625" customWidth="1"/>
    <col min="12037" max="12037" width="14.88671875" customWidth="1"/>
    <col min="12038" max="12038" width="10.6640625" customWidth="1"/>
    <col min="12039" max="12039" width="9.5546875" customWidth="1"/>
    <col min="12040" max="12040" width="10.5546875" customWidth="1"/>
    <col min="12041" max="12042" width="9.88671875" customWidth="1"/>
    <col min="12043" max="12043" width="10.109375" customWidth="1"/>
    <col min="12044" max="12044" width="9.44140625" customWidth="1"/>
    <col min="12045" max="12045" width="10.33203125" customWidth="1"/>
    <col min="12046" max="12048" width="9.88671875" customWidth="1"/>
    <col min="12049" max="12049" width="9.33203125" customWidth="1"/>
    <col min="12289" max="12289" width="7.109375" customWidth="1"/>
    <col min="12290" max="12290" width="7" customWidth="1"/>
    <col min="12291" max="12291" width="26.5546875" customWidth="1"/>
    <col min="12292" max="12292" width="9.6640625" customWidth="1"/>
    <col min="12293" max="12293" width="14.88671875" customWidth="1"/>
    <col min="12294" max="12294" width="10.6640625" customWidth="1"/>
    <col min="12295" max="12295" width="9.5546875" customWidth="1"/>
    <col min="12296" max="12296" width="10.5546875" customWidth="1"/>
    <col min="12297" max="12298" width="9.88671875" customWidth="1"/>
    <col min="12299" max="12299" width="10.109375" customWidth="1"/>
    <col min="12300" max="12300" width="9.44140625" customWidth="1"/>
    <col min="12301" max="12301" width="10.33203125" customWidth="1"/>
    <col min="12302" max="12304" width="9.88671875" customWidth="1"/>
    <col min="12305" max="12305" width="9.33203125" customWidth="1"/>
    <col min="12545" max="12545" width="7.109375" customWidth="1"/>
    <col min="12546" max="12546" width="7" customWidth="1"/>
    <col min="12547" max="12547" width="26.5546875" customWidth="1"/>
    <col min="12548" max="12548" width="9.6640625" customWidth="1"/>
    <col min="12549" max="12549" width="14.88671875" customWidth="1"/>
    <col min="12550" max="12550" width="10.6640625" customWidth="1"/>
    <col min="12551" max="12551" width="9.5546875" customWidth="1"/>
    <col min="12552" max="12552" width="10.5546875" customWidth="1"/>
    <col min="12553" max="12554" width="9.88671875" customWidth="1"/>
    <col min="12555" max="12555" width="10.109375" customWidth="1"/>
    <col min="12556" max="12556" width="9.44140625" customWidth="1"/>
    <col min="12557" max="12557" width="10.33203125" customWidth="1"/>
    <col min="12558" max="12560" width="9.88671875" customWidth="1"/>
    <col min="12561" max="12561" width="9.33203125" customWidth="1"/>
    <col min="12801" max="12801" width="7.109375" customWidth="1"/>
    <col min="12802" max="12802" width="7" customWidth="1"/>
    <col min="12803" max="12803" width="26.5546875" customWidth="1"/>
    <col min="12804" max="12804" width="9.6640625" customWidth="1"/>
    <col min="12805" max="12805" width="14.88671875" customWidth="1"/>
    <col min="12806" max="12806" width="10.6640625" customWidth="1"/>
    <col min="12807" max="12807" width="9.5546875" customWidth="1"/>
    <col min="12808" max="12808" width="10.5546875" customWidth="1"/>
    <col min="12809" max="12810" width="9.88671875" customWidth="1"/>
    <col min="12811" max="12811" width="10.109375" customWidth="1"/>
    <col min="12812" max="12812" width="9.44140625" customWidth="1"/>
    <col min="12813" max="12813" width="10.33203125" customWidth="1"/>
    <col min="12814" max="12816" width="9.88671875" customWidth="1"/>
    <col min="12817" max="12817" width="9.33203125" customWidth="1"/>
    <col min="13057" max="13057" width="7.109375" customWidth="1"/>
    <col min="13058" max="13058" width="7" customWidth="1"/>
    <col min="13059" max="13059" width="26.5546875" customWidth="1"/>
    <col min="13060" max="13060" width="9.6640625" customWidth="1"/>
    <col min="13061" max="13061" width="14.88671875" customWidth="1"/>
    <col min="13062" max="13062" width="10.6640625" customWidth="1"/>
    <col min="13063" max="13063" width="9.5546875" customWidth="1"/>
    <col min="13064" max="13064" width="10.5546875" customWidth="1"/>
    <col min="13065" max="13066" width="9.88671875" customWidth="1"/>
    <col min="13067" max="13067" width="10.109375" customWidth="1"/>
    <col min="13068" max="13068" width="9.44140625" customWidth="1"/>
    <col min="13069" max="13069" width="10.33203125" customWidth="1"/>
    <col min="13070" max="13072" width="9.88671875" customWidth="1"/>
    <col min="13073" max="13073" width="9.33203125" customWidth="1"/>
    <col min="13313" max="13313" width="7.109375" customWidth="1"/>
    <col min="13314" max="13314" width="7" customWidth="1"/>
    <col min="13315" max="13315" width="26.5546875" customWidth="1"/>
    <col min="13316" max="13316" width="9.6640625" customWidth="1"/>
    <col min="13317" max="13317" width="14.88671875" customWidth="1"/>
    <col min="13318" max="13318" width="10.6640625" customWidth="1"/>
    <col min="13319" max="13319" width="9.5546875" customWidth="1"/>
    <col min="13320" max="13320" width="10.5546875" customWidth="1"/>
    <col min="13321" max="13322" width="9.88671875" customWidth="1"/>
    <col min="13323" max="13323" width="10.109375" customWidth="1"/>
    <col min="13324" max="13324" width="9.44140625" customWidth="1"/>
    <col min="13325" max="13325" width="10.33203125" customWidth="1"/>
    <col min="13326" max="13328" width="9.88671875" customWidth="1"/>
    <col min="13329" max="13329" width="9.33203125" customWidth="1"/>
    <col min="13569" max="13569" width="7.109375" customWidth="1"/>
    <col min="13570" max="13570" width="7" customWidth="1"/>
    <col min="13571" max="13571" width="26.5546875" customWidth="1"/>
    <col min="13572" max="13572" width="9.6640625" customWidth="1"/>
    <col min="13573" max="13573" width="14.88671875" customWidth="1"/>
    <col min="13574" max="13574" width="10.6640625" customWidth="1"/>
    <col min="13575" max="13575" width="9.5546875" customWidth="1"/>
    <col min="13576" max="13576" width="10.5546875" customWidth="1"/>
    <col min="13577" max="13578" width="9.88671875" customWidth="1"/>
    <col min="13579" max="13579" width="10.109375" customWidth="1"/>
    <col min="13580" max="13580" width="9.44140625" customWidth="1"/>
    <col min="13581" max="13581" width="10.33203125" customWidth="1"/>
    <col min="13582" max="13584" width="9.88671875" customWidth="1"/>
    <col min="13585" max="13585" width="9.33203125" customWidth="1"/>
    <col min="13825" max="13825" width="7.109375" customWidth="1"/>
    <col min="13826" max="13826" width="7" customWidth="1"/>
    <col min="13827" max="13827" width="26.5546875" customWidth="1"/>
    <col min="13828" max="13828" width="9.6640625" customWidth="1"/>
    <col min="13829" max="13829" width="14.88671875" customWidth="1"/>
    <col min="13830" max="13830" width="10.6640625" customWidth="1"/>
    <col min="13831" max="13831" width="9.5546875" customWidth="1"/>
    <col min="13832" max="13832" width="10.5546875" customWidth="1"/>
    <col min="13833" max="13834" width="9.88671875" customWidth="1"/>
    <col min="13835" max="13835" width="10.109375" customWidth="1"/>
    <col min="13836" max="13836" width="9.44140625" customWidth="1"/>
    <col min="13837" max="13837" width="10.33203125" customWidth="1"/>
    <col min="13838" max="13840" width="9.88671875" customWidth="1"/>
    <col min="13841" max="13841" width="9.33203125" customWidth="1"/>
    <col min="14081" max="14081" width="7.109375" customWidth="1"/>
    <col min="14082" max="14082" width="7" customWidth="1"/>
    <col min="14083" max="14083" width="26.5546875" customWidth="1"/>
    <col min="14084" max="14084" width="9.6640625" customWidth="1"/>
    <col min="14085" max="14085" width="14.88671875" customWidth="1"/>
    <col min="14086" max="14086" width="10.6640625" customWidth="1"/>
    <col min="14087" max="14087" width="9.5546875" customWidth="1"/>
    <col min="14088" max="14088" width="10.5546875" customWidth="1"/>
    <col min="14089" max="14090" width="9.88671875" customWidth="1"/>
    <col min="14091" max="14091" width="10.109375" customWidth="1"/>
    <col min="14092" max="14092" width="9.44140625" customWidth="1"/>
    <col min="14093" max="14093" width="10.33203125" customWidth="1"/>
    <col min="14094" max="14096" width="9.88671875" customWidth="1"/>
    <col min="14097" max="14097" width="9.33203125" customWidth="1"/>
    <col min="14337" max="14337" width="7.109375" customWidth="1"/>
    <col min="14338" max="14338" width="7" customWidth="1"/>
    <col min="14339" max="14339" width="26.5546875" customWidth="1"/>
    <col min="14340" max="14340" width="9.6640625" customWidth="1"/>
    <col min="14341" max="14341" width="14.88671875" customWidth="1"/>
    <col min="14342" max="14342" width="10.6640625" customWidth="1"/>
    <col min="14343" max="14343" width="9.5546875" customWidth="1"/>
    <col min="14344" max="14344" width="10.5546875" customWidth="1"/>
    <col min="14345" max="14346" width="9.88671875" customWidth="1"/>
    <col min="14347" max="14347" width="10.109375" customWidth="1"/>
    <col min="14348" max="14348" width="9.44140625" customWidth="1"/>
    <col min="14349" max="14349" width="10.33203125" customWidth="1"/>
    <col min="14350" max="14352" width="9.88671875" customWidth="1"/>
    <col min="14353" max="14353" width="9.33203125" customWidth="1"/>
    <col min="14593" max="14593" width="7.109375" customWidth="1"/>
    <col min="14594" max="14594" width="7" customWidth="1"/>
    <col min="14595" max="14595" width="26.5546875" customWidth="1"/>
    <col min="14596" max="14596" width="9.6640625" customWidth="1"/>
    <col min="14597" max="14597" width="14.88671875" customWidth="1"/>
    <col min="14598" max="14598" width="10.6640625" customWidth="1"/>
    <col min="14599" max="14599" width="9.5546875" customWidth="1"/>
    <col min="14600" max="14600" width="10.5546875" customWidth="1"/>
    <col min="14601" max="14602" width="9.88671875" customWidth="1"/>
    <col min="14603" max="14603" width="10.109375" customWidth="1"/>
    <col min="14604" max="14604" width="9.44140625" customWidth="1"/>
    <col min="14605" max="14605" width="10.33203125" customWidth="1"/>
    <col min="14606" max="14608" width="9.88671875" customWidth="1"/>
    <col min="14609" max="14609" width="9.33203125" customWidth="1"/>
    <col min="14849" max="14849" width="7.109375" customWidth="1"/>
    <col min="14850" max="14850" width="7" customWidth="1"/>
    <col min="14851" max="14851" width="26.5546875" customWidth="1"/>
    <col min="14852" max="14852" width="9.6640625" customWidth="1"/>
    <col min="14853" max="14853" width="14.88671875" customWidth="1"/>
    <col min="14854" max="14854" width="10.6640625" customWidth="1"/>
    <col min="14855" max="14855" width="9.5546875" customWidth="1"/>
    <col min="14856" max="14856" width="10.5546875" customWidth="1"/>
    <col min="14857" max="14858" width="9.88671875" customWidth="1"/>
    <col min="14859" max="14859" width="10.109375" customWidth="1"/>
    <col min="14860" max="14860" width="9.44140625" customWidth="1"/>
    <col min="14861" max="14861" width="10.33203125" customWidth="1"/>
    <col min="14862" max="14864" width="9.88671875" customWidth="1"/>
    <col min="14865" max="14865" width="9.33203125" customWidth="1"/>
    <col min="15105" max="15105" width="7.109375" customWidth="1"/>
    <col min="15106" max="15106" width="7" customWidth="1"/>
    <col min="15107" max="15107" width="26.5546875" customWidth="1"/>
    <col min="15108" max="15108" width="9.6640625" customWidth="1"/>
    <col min="15109" max="15109" width="14.88671875" customWidth="1"/>
    <col min="15110" max="15110" width="10.6640625" customWidth="1"/>
    <col min="15111" max="15111" width="9.5546875" customWidth="1"/>
    <col min="15112" max="15112" width="10.5546875" customWidth="1"/>
    <col min="15113" max="15114" width="9.88671875" customWidth="1"/>
    <col min="15115" max="15115" width="10.109375" customWidth="1"/>
    <col min="15116" max="15116" width="9.44140625" customWidth="1"/>
    <col min="15117" max="15117" width="10.33203125" customWidth="1"/>
    <col min="15118" max="15120" width="9.88671875" customWidth="1"/>
    <col min="15121" max="15121" width="9.33203125" customWidth="1"/>
    <col min="15361" max="15361" width="7.109375" customWidth="1"/>
    <col min="15362" max="15362" width="7" customWidth="1"/>
    <col min="15363" max="15363" width="26.5546875" customWidth="1"/>
    <col min="15364" max="15364" width="9.6640625" customWidth="1"/>
    <col min="15365" max="15365" width="14.88671875" customWidth="1"/>
    <col min="15366" max="15366" width="10.6640625" customWidth="1"/>
    <col min="15367" max="15367" width="9.5546875" customWidth="1"/>
    <col min="15368" max="15368" width="10.5546875" customWidth="1"/>
    <col min="15369" max="15370" width="9.88671875" customWidth="1"/>
    <col min="15371" max="15371" width="10.109375" customWidth="1"/>
    <col min="15372" max="15372" width="9.44140625" customWidth="1"/>
    <col min="15373" max="15373" width="10.33203125" customWidth="1"/>
    <col min="15374" max="15376" width="9.88671875" customWidth="1"/>
    <col min="15377" max="15377" width="9.33203125" customWidth="1"/>
    <col min="15617" max="15617" width="7.109375" customWidth="1"/>
    <col min="15618" max="15618" width="7" customWidth="1"/>
    <col min="15619" max="15619" width="26.5546875" customWidth="1"/>
    <col min="15620" max="15620" width="9.6640625" customWidth="1"/>
    <col min="15621" max="15621" width="14.88671875" customWidth="1"/>
    <col min="15622" max="15622" width="10.6640625" customWidth="1"/>
    <col min="15623" max="15623" width="9.5546875" customWidth="1"/>
    <col min="15624" max="15624" width="10.5546875" customWidth="1"/>
    <col min="15625" max="15626" width="9.88671875" customWidth="1"/>
    <col min="15627" max="15627" width="10.109375" customWidth="1"/>
    <col min="15628" max="15628" width="9.44140625" customWidth="1"/>
    <col min="15629" max="15629" width="10.33203125" customWidth="1"/>
    <col min="15630" max="15632" width="9.88671875" customWidth="1"/>
    <col min="15633" max="15633" width="9.33203125" customWidth="1"/>
    <col min="15873" max="15873" width="7.109375" customWidth="1"/>
    <col min="15874" max="15874" width="7" customWidth="1"/>
    <col min="15875" max="15875" width="26.5546875" customWidth="1"/>
    <col min="15876" max="15876" width="9.6640625" customWidth="1"/>
    <col min="15877" max="15877" width="14.88671875" customWidth="1"/>
    <col min="15878" max="15878" width="10.6640625" customWidth="1"/>
    <col min="15879" max="15879" width="9.5546875" customWidth="1"/>
    <col min="15880" max="15880" width="10.5546875" customWidth="1"/>
    <col min="15881" max="15882" width="9.88671875" customWidth="1"/>
    <col min="15883" max="15883" width="10.109375" customWidth="1"/>
    <col min="15884" max="15884" width="9.44140625" customWidth="1"/>
    <col min="15885" max="15885" width="10.33203125" customWidth="1"/>
    <col min="15886" max="15888" width="9.88671875" customWidth="1"/>
    <col min="15889" max="15889" width="9.33203125" customWidth="1"/>
    <col min="16129" max="16129" width="7.109375" customWidth="1"/>
    <col min="16130" max="16130" width="7" customWidth="1"/>
    <col min="16131" max="16131" width="26.5546875" customWidth="1"/>
    <col min="16132" max="16132" width="9.6640625" customWidth="1"/>
    <col min="16133" max="16133" width="14.88671875" customWidth="1"/>
    <col min="16134" max="16134" width="10.6640625" customWidth="1"/>
    <col min="16135" max="16135" width="9.5546875" customWidth="1"/>
    <col min="16136" max="16136" width="10.5546875" customWidth="1"/>
    <col min="16137" max="16138" width="9.88671875" customWidth="1"/>
    <col min="16139" max="16139" width="10.109375" customWidth="1"/>
    <col min="16140" max="16140" width="9.44140625" customWidth="1"/>
    <col min="16141" max="16141" width="10.33203125" customWidth="1"/>
    <col min="16142" max="16144" width="9.88671875" customWidth="1"/>
    <col min="16145" max="16145" width="9.33203125" customWidth="1"/>
  </cols>
  <sheetData>
    <row r="1" spans="1:17">
      <c r="A1" s="209"/>
      <c r="B1" s="210" t="s">
        <v>169</v>
      </c>
      <c r="C1" s="211" t="str">
        <f>Kadar.ode.!C1</f>
        <v>Унети назив здравствене установе</v>
      </c>
      <c r="D1" s="212"/>
      <c r="E1" s="212"/>
      <c r="F1" s="213"/>
    </row>
    <row r="2" spans="1:17">
      <c r="A2" s="209"/>
      <c r="B2" s="210" t="s">
        <v>170</v>
      </c>
      <c r="C2" s="211" t="str">
        <f>Kadar.ode.!C2</f>
        <v>Унети матични број здравствене установе</v>
      </c>
      <c r="D2" s="212"/>
      <c r="E2" s="212"/>
      <c r="F2" s="213"/>
    </row>
    <row r="3" spans="1:17">
      <c r="A3" s="209"/>
      <c r="B3" s="210" t="s">
        <v>171</v>
      </c>
      <c r="C3" s="313" t="str">
        <f>Kadar.ode.!C3</f>
        <v>01.01.2025.</v>
      </c>
      <c r="D3" s="212"/>
      <c r="E3" s="212"/>
      <c r="F3" s="213"/>
    </row>
    <row r="4" spans="1:17" ht="13.8">
      <c r="A4" s="209"/>
      <c r="B4" s="210" t="s">
        <v>1856</v>
      </c>
      <c r="C4" s="214" t="s">
        <v>212</v>
      </c>
      <c r="D4" s="215"/>
      <c r="E4" s="215"/>
      <c r="F4" s="216"/>
    </row>
    <row r="5" spans="1:17" ht="13.8">
      <c r="A5" s="209"/>
      <c r="B5" s="210" t="s">
        <v>211</v>
      </c>
      <c r="C5" s="214"/>
      <c r="D5" s="215"/>
      <c r="E5" s="215"/>
      <c r="F5" s="216"/>
    </row>
    <row r="8" spans="1:17">
      <c r="O8" s="2"/>
      <c r="Q8" s="241"/>
    </row>
    <row r="9" spans="1:17" ht="23.25" customHeight="1">
      <c r="A9" s="1099" t="s">
        <v>6</v>
      </c>
      <c r="B9" s="1097" t="s">
        <v>54</v>
      </c>
      <c r="C9" s="1097" t="s">
        <v>168</v>
      </c>
      <c r="D9" s="1097" t="s">
        <v>1733</v>
      </c>
      <c r="E9" s="1097" t="s">
        <v>1734</v>
      </c>
      <c r="F9" s="1097"/>
      <c r="G9" s="1097" t="s">
        <v>1735</v>
      </c>
      <c r="H9" s="1097"/>
      <c r="I9" s="1097" t="s">
        <v>1736</v>
      </c>
      <c r="J9" s="1097"/>
      <c r="K9" s="1097" t="s">
        <v>1737</v>
      </c>
      <c r="L9" s="1097"/>
      <c r="M9" s="1097" t="s">
        <v>1738</v>
      </c>
      <c r="N9" s="1097"/>
      <c r="O9" s="1097" t="s">
        <v>1739</v>
      </c>
      <c r="P9" s="1097"/>
      <c r="Q9"/>
    </row>
    <row r="10" spans="1:17" ht="26.4">
      <c r="A10" s="1099"/>
      <c r="B10" s="1097"/>
      <c r="C10" s="1097"/>
      <c r="D10" s="1097"/>
      <c r="E10" s="309" t="s">
        <v>1831</v>
      </c>
      <c r="F10" s="309" t="s">
        <v>1832</v>
      </c>
      <c r="G10" s="309" t="s">
        <v>1831</v>
      </c>
      <c r="H10" s="309" t="s">
        <v>1832</v>
      </c>
      <c r="I10" s="309" t="s">
        <v>1831</v>
      </c>
      <c r="J10" s="309" t="s">
        <v>1832</v>
      </c>
      <c r="K10" s="353" t="s">
        <v>1831</v>
      </c>
      <c r="L10" s="353" t="s">
        <v>1832</v>
      </c>
      <c r="M10" s="353" t="s">
        <v>1831</v>
      </c>
      <c r="N10" s="353" t="s">
        <v>1832</v>
      </c>
      <c r="O10" s="353" t="s">
        <v>1831</v>
      </c>
      <c r="P10" s="353" t="s">
        <v>1832</v>
      </c>
      <c r="Q10"/>
    </row>
    <row r="11" spans="1:17" s="519" customFormat="1">
      <c r="A11" s="441">
        <v>1</v>
      </c>
      <c r="B11" s="516" t="s">
        <v>4904</v>
      </c>
      <c r="C11" s="441">
        <v>107</v>
      </c>
      <c r="D11" s="517">
        <v>8</v>
      </c>
      <c r="E11" s="517">
        <v>1024</v>
      </c>
      <c r="F11" s="517">
        <v>1024</v>
      </c>
      <c r="G11" s="517">
        <v>1024</v>
      </c>
      <c r="H11" s="517">
        <v>1024</v>
      </c>
      <c r="I11" s="518">
        <v>3151</v>
      </c>
      <c r="J11" s="518">
        <v>3151</v>
      </c>
      <c r="K11" s="571">
        <f>O11-G11</f>
        <v>3278</v>
      </c>
      <c r="L11" s="571">
        <f>P11-H11</f>
        <v>3278</v>
      </c>
      <c r="M11" s="554">
        <f>E11+I11</f>
        <v>4175</v>
      </c>
      <c r="N11" s="554">
        <f>F11+J11</f>
        <v>4175</v>
      </c>
      <c r="O11" s="518">
        <v>4302</v>
      </c>
      <c r="P11" s="518">
        <v>4302</v>
      </c>
    </row>
    <row r="12" spans="1:17" s="519" customFormat="1" ht="26.4">
      <c r="A12" s="441">
        <v>2</v>
      </c>
      <c r="B12" s="516" t="s">
        <v>4899</v>
      </c>
      <c r="C12" s="441">
        <v>25</v>
      </c>
      <c r="D12" s="517">
        <v>1</v>
      </c>
      <c r="E12" s="517">
        <v>66</v>
      </c>
      <c r="F12" s="517">
        <v>66</v>
      </c>
      <c r="G12" s="517">
        <v>66</v>
      </c>
      <c r="H12" s="517">
        <v>66</v>
      </c>
      <c r="I12" s="518">
        <v>497</v>
      </c>
      <c r="J12" s="518">
        <v>497</v>
      </c>
      <c r="K12" s="571">
        <f t="shared" ref="K12:L16" si="0">O12-G12</f>
        <v>520</v>
      </c>
      <c r="L12" s="571">
        <f t="shared" si="0"/>
        <v>520</v>
      </c>
      <c r="M12" s="554">
        <f t="shared" ref="M12:N16" si="1">E12+I12</f>
        <v>563</v>
      </c>
      <c r="N12" s="554">
        <f t="shared" si="1"/>
        <v>563</v>
      </c>
      <c r="O12" s="518">
        <v>586</v>
      </c>
      <c r="P12" s="518">
        <v>586</v>
      </c>
    </row>
    <row r="13" spans="1:17" s="519" customFormat="1">
      <c r="A13" s="520">
        <v>3</v>
      </c>
      <c r="B13" s="516" t="s">
        <v>4905</v>
      </c>
      <c r="C13" s="441">
        <v>45</v>
      </c>
      <c r="D13" s="517">
        <v>2</v>
      </c>
      <c r="E13" s="517">
        <v>1202</v>
      </c>
      <c r="F13" s="517">
        <v>1202</v>
      </c>
      <c r="G13" s="517">
        <v>1202</v>
      </c>
      <c r="H13" s="517">
        <v>1202</v>
      </c>
      <c r="I13" s="518">
        <v>1102</v>
      </c>
      <c r="J13" s="518">
        <v>1102</v>
      </c>
      <c r="K13" s="571">
        <f t="shared" si="0"/>
        <v>1171</v>
      </c>
      <c r="L13" s="571">
        <f t="shared" si="0"/>
        <v>1171</v>
      </c>
      <c r="M13" s="554">
        <f t="shared" si="1"/>
        <v>2304</v>
      </c>
      <c r="N13" s="554">
        <f t="shared" si="1"/>
        <v>2304</v>
      </c>
      <c r="O13" s="518">
        <v>2373</v>
      </c>
      <c r="P13" s="518">
        <v>2373</v>
      </c>
    </row>
    <row r="14" spans="1:17" s="519" customFormat="1" ht="26.4">
      <c r="A14" s="441">
        <v>4</v>
      </c>
      <c r="B14" s="516" t="s">
        <v>4906</v>
      </c>
      <c r="C14" s="441">
        <v>35</v>
      </c>
      <c r="D14" s="517">
        <v>2</v>
      </c>
      <c r="E14" s="517">
        <v>2854</v>
      </c>
      <c r="F14" s="517">
        <v>2100</v>
      </c>
      <c r="G14" s="517">
        <v>2854</v>
      </c>
      <c r="H14" s="517">
        <v>2100</v>
      </c>
      <c r="I14" s="518">
        <v>875</v>
      </c>
      <c r="J14" s="518">
        <v>875</v>
      </c>
      <c r="K14" s="571">
        <f t="shared" si="0"/>
        <v>1175</v>
      </c>
      <c r="L14" s="571">
        <f t="shared" si="0"/>
        <v>1175</v>
      </c>
      <c r="M14" s="554">
        <f t="shared" si="1"/>
        <v>3729</v>
      </c>
      <c r="N14" s="554">
        <f t="shared" si="1"/>
        <v>2975</v>
      </c>
      <c r="O14" s="518">
        <v>4029</v>
      </c>
      <c r="P14" s="518">
        <v>3275</v>
      </c>
    </row>
    <row r="15" spans="1:17" s="519" customFormat="1">
      <c r="A15" s="441">
        <v>5</v>
      </c>
      <c r="B15" s="516" t="s">
        <v>4831</v>
      </c>
      <c r="C15" s="441">
        <v>30</v>
      </c>
      <c r="D15" s="517">
        <v>3</v>
      </c>
      <c r="E15" s="517">
        <v>222</v>
      </c>
      <c r="F15" s="517">
        <v>222</v>
      </c>
      <c r="G15" s="517">
        <v>222</v>
      </c>
      <c r="H15" s="517">
        <v>222</v>
      </c>
      <c r="I15" s="518">
        <v>1478</v>
      </c>
      <c r="J15" s="518">
        <v>1478</v>
      </c>
      <c r="K15" s="571">
        <f t="shared" si="0"/>
        <v>1907</v>
      </c>
      <c r="L15" s="571">
        <f t="shared" si="0"/>
        <v>1907</v>
      </c>
      <c r="M15" s="554">
        <f t="shared" si="1"/>
        <v>1700</v>
      </c>
      <c r="N15" s="554">
        <f t="shared" si="1"/>
        <v>1700</v>
      </c>
      <c r="O15" s="518">
        <v>2129</v>
      </c>
      <c r="P15" s="518">
        <v>2129</v>
      </c>
    </row>
    <row r="16" spans="1:17" s="519" customFormat="1" ht="26.4">
      <c r="A16" s="441">
        <v>6</v>
      </c>
      <c r="B16" s="516" t="s">
        <v>4852</v>
      </c>
      <c r="C16" s="441">
        <v>88</v>
      </c>
      <c r="D16" s="517">
        <v>3</v>
      </c>
      <c r="E16" s="517">
        <v>621</v>
      </c>
      <c r="F16" s="517">
        <v>621</v>
      </c>
      <c r="G16" s="517">
        <v>621</v>
      </c>
      <c r="H16" s="517">
        <v>621</v>
      </c>
      <c r="I16" s="518">
        <v>1082</v>
      </c>
      <c r="J16" s="518">
        <v>1082</v>
      </c>
      <c r="K16" s="571">
        <f t="shared" si="0"/>
        <v>1559</v>
      </c>
      <c r="L16" s="571">
        <f t="shared" si="0"/>
        <v>1559</v>
      </c>
      <c r="M16" s="554">
        <f t="shared" si="1"/>
        <v>1703</v>
      </c>
      <c r="N16" s="554">
        <f t="shared" si="1"/>
        <v>1703</v>
      </c>
      <c r="O16" s="518">
        <v>2180</v>
      </c>
      <c r="P16" s="518">
        <v>2180</v>
      </c>
    </row>
    <row r="17" spans="1:17">
      <c r="A17" s="248">
        <v>7</v>
      </c>
      <c r="B17" s="245"/>
      <c r="C17" s="249"/>
      <c r="D17" s="246"/>
      <c r="E17" s="246"/>
      <c r="F17" s="246"/>
      <c r="G17" s="246"/>
      <c r="H17" s="246"/>
      <c r="I17" s="247"/>
      <c r="J17" s="247"/>
      <c r="K17" s="247"/>
      <c r="L17" s="247"/>
      <c r="M17" s="247"/>
      <c r="N17" s="247"/>
      <c r="O17" s="247"/>
      <c r="P17" s="247"/>
      <c r="Q17"/>
    </row>
    <row r="18" spans="1:17">
      <c r="A18" s="248">
        <v>8</v>
      </c>
      <c r="B18" s="245"/>
      <c r="C18" s="249"/>
      <c r="D18" s="246"/>
      <c r="E18" s="246"/>
      <c r="F18" s="246"/>
      <c r="G18" s="246"/>
      <c r="H18" s="246"/>
      <c r="I18" s="247"/>
      <c r="J18" s="247"/>
      <c r="K18" s="247"/>
      <c r="L18" s="247"/>
      <c r="M18" s="247"/>
      <c r="N18" s="247"/>
      <c r="O18" s="247"/>
      <c r="P18" s="247"/>
      <c r="Q18"/>
    </row>
    <row r="19" spans="1:17">
      <c r="A19" s="248">
        <v>9</v>
      </c>
      <c r="B19" s="245"/>
      <c r="C19" s="249"/>
      <c r="D19" s="246"/>
      <c r="E19" s="246"/>
      <c r="F19" s="246"/>
      <c r="G19" s="246"/>
      <c r="H19" s="246"/>
      <c r="I19" s="247"/>
      <c r="J19" s="247"/>
      <c r="K19" s="247"/>
      <c r="L19" s="247"/>
      <c r="M19" s="247"/>
      <c r="N19" s="247"/>
      <c r="O19" s="247"/>
      <c r="P19" s="247"/>
      <c r="Q19"/>
    </row>
    <row r="20" spans="1:17">
      <c r="A20" s="248">
        <v>10</v>
      </c>
      <c r="B20" s="245"/>
      <c r="C20" s="245"/>
      <c r="D20" s="250"/>
      <c r="E20" s="250"/>
      <c r="F20" s="250"/>
      <c r="G20" s="250"/>
      <c r="H20" s="250"/>
      <c r="I20" s="251"/>
      <c r="J20" s="251"/>
      <c r="K20" s="251"/>
      <c r="L20" s="251"/>
      <c r="M20" s="251"/>
      <c r="N20" s="251"/>
      <c r="O20" s="251"/>
      <c r="P20" s="251"/>
      <c r="Q20"/>
    </row>
    <row r="21" spans="1:17">
      <c r="A21" s="245" t="s">
        <v>2</v>
      </c>
      <c r="B21" s="245"/>
      <c r="C21" s="248">
        <f>SUM(C11:C20)</f>
        <v>330</v>
      </c>
      <c r="D21" s="248">
        <f t="shared" ref="D21:P21" si="2">SUM(D11:D20)</f>
        <v>19</v>
      </c>
      <c r="E21" s="248">
        <f t="shared" si="2"/>
        <v>5989</v>
      </c>
      <c r="F21" s="248">
        <f t="shared" si="2"/>
        <v>5235</v>
      </c>
      <c r="G21" s="248">
        <f t="shared" si="2"/>
        <v>5989</v>
      </c>
      <c r="H21" s="248">
        <f t="shared" si="2"/>
        <v>5235</v>
      </c>
      <c r="I21" s="248">
        <f t="shared" si="2"/>
        <v>8185</v>
      </c>
      <c r="J21" s="248">
        <f t="shared" si="2"/>
        <v>8185</v>
      </c>
      <c r="K21" s="248">
        <f t="shared" si="2"/>
        <v>9610</v>
      </c>
      <c r="L21" s="248">
        <f t="shared" si="2"/>
        <v>9610</v>
      </c>
      <c r="M21" s="248">
        <f t="shared" si="2"/>
        <v>14174</v>
      </c>
      <c r="N21" s="248">
        <f t="shared" si="2"/>
        <v>13420</v>
      </c>
      <c r="O21" s="248">
        <f t="shared" si="2"/>
        <v>15599</v>
      </c>
      <c r="P21" s="248">
        <f t="shared" si="2"/>
        <v>14845</v>
      </c>
      <c r="Q21"/>
    </row>
    <row r="22" spans="1:17">
      <c r="A22" s="3"/>
      <c r="B22" s="242"/>
      <c r="C22" s="243"/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/>
    </row>
    <row r="23" spans="1:17" s="244" customFormat="1">
      <c r="A23" s="1"/>
      <c r="B23" s="243"/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1"/>
      <c r="N23" s="1"/>
      <c r="O23" s="1"/>
      <c r="P23" s="1"/>
      <c r="Q23" s="1"/>
    </row>
    <row r="24" spans="1:17">
      <c r="A24" s="1098"/>
      <c r="B24" s="1098"/>
      <c r="C24" s="1098"/>
      <c r="D24" s="1098"/>
      <c r="E24" s="1098"/>
      <c r="F24" s="1098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</row>
    <row r="25" spans="1:17">
      <c r="A25" s="1098"/>
      <c r="B25" s="1098"/>
      <c r="C25" s="1098"/>
      <c r="D25" s="1098"/>
      <c r="E25" s="1098"/>
      <c r="F25" s="1098"/>
    </row>
    <row r="32" spans="1:17">
      <c r="I32" s="253"/>
    </row>
    <row r="44" spans="14:14">
      <c r="N44" s="253"/>
    </row>
  </sheetData>
  <mergeCells count="11">
    <mergeCell ref="M9:N9"/>
    <mergeCell ref="O9:P9"/>
    <mergeCell ref="A24:F25"/>
    <mergeCell ref="A9:A10"/>
    <mergeCell ref="B9:B10"/>
    <mergeCell ref="C9:C10"/>
    <mergeCell ref="D9:D10"/>
    <mergeCell ref="E9:F9"/>
    <mergeCell ref="G9:H9"/>
    <mergeCell ref="I9:J9"/>
    <mergeCell ref="K9:L9"/>
  </mergeCells>
  <pageMargins left="0.70866141732283472" right="0.70866141732283472" top="0.74803149606299213" bottom="0.74803149606299213" header="0.31496062992125984" footer="0.31496062992125984"/>
  <pageSetup paperSize="9" scale="71" fitToHeight="0" orientation="landscape" horizontalDpi="4294967294" vertic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G734"/>
  <sheetViews>
    <sheetView zoomScaleNormal="100" zoomScaleSheetLayoutView="100" workbookViewId="0">
      <selection activeCell="C10" sqref="C10:D734"/>
    </sheetView>
  </sheetViews>
  <sheetFormatPr defaultRowHeight="13.2"/>
  <cols>
    <col min="1" max="1" width="7.6640625" customWidth="1"/>
    <col min="2" max="2" width="82.109375" customWidth="1"/>
    <col min="3" max="3" width="11.44140625" customWidth="1"/>
    <col min="4" max="4" width="10.5546875" customWidth="1"/>
    <col min="5" max="5" width="6.6640625" customWidth="1"/>
    <col min="6" max="7" width="9.109375" customWidth="1"/>
  </cols>
  <sheetData>
    <row r="1" spans="1:7">
      <c r="A1" s="209"/>
      <c r="B1" s="210" t="s">
        <v>169</v>
      </c>
      <c r="C1" s="211" t="str">
        <f>Kadar.ode.!C1</f>
        <v>Унети назив здравствене установе</v>
      </c>
      <c r="D1" s="212"/>
      <c r="E1" s="212"/>
      <c r="F1" s="213"/>
      <c r="G1" s="87"/>
    </row>
    <row r="2" spans="1:7">
      <c r="A2" s="209"/>
      <c r="B2" s="210" t="s">
        <v>170</v>
      </c>
      <c r="C2" s="211" t="str">
        <f>Kadar.ode.!C2</f>
        <v>Унети матични број здравствене установе</v>
      </c>
      <c r="D2" s="212"/>
      <c r="E2" s="212"/>
      <c r="F2" s="213"/>
      <c r="G2" s="87"/>
    </row>
    <row r="3" spans="1:7">
      <c r="A3" s="209"/>
      <c r="B3" s="210" t="s">
        <v>171</v>
      </c>
      <c r="C3" s="313" t="str">
        <f>Kadar.ode.!C3</f>
        <v>01.01.2025.</v>
      </c>
      <c r="D3" s="212"/>
      <c r="E3" s="212"/>
      <c r="F3" s="213"/>
      <c r="G3" s="87"/>
    </row>
    <row r="4" spans="1:7" ht="13.8">
      <c r="A4" s="209"/>
      <c r="B4" s="210" t="s">
        <v>1851</v>
      </c>
      <c r="C4" s="214" t="s">
        <v>1732</v>
      </c>
      <c r="D4" s="215"/>
      <c r="E4" s="215"/>
      <c r="F4" s="216"/>
      <c r="G4" s="87"/>
    </row>
    <row r="5" spans="1:7" ht="13.8">
      <c r="A5" s="209"/>
      <c r="B5" s="210" t="s">
        <v>211</v>
      </c>
      <c r="C5" s="214"/>
      <c r="D5" s="215"/>
      <c r="E5" s="215"/>
      <c r="F5" s="216"/>
      <c r="G5" s="87"/>
    </row>
    <row r="6" spans="1:7" ht="15.6">
      <c r="A6" s="111"/>
      <c r="B6" s="111"/>
      <c r="C6" s="111"/>
      <c r="D6" s="111"/>
      <c r="E6" s="111"/>
      <c r="F6" s="85"/>
      <c r="G6" s="85"/>
    </row>
    <row r="7" spans="1:7" ht="26.4">
      <c r="A7" s="207" t="s">
        <v>308</v>
      </c>
      <c r="B7" s="208" t="s">
        <v>309</v>
      </c>
      <c r="C7" s="310" t="s">
        <v>1831</v>
      </c>
      <c r="D7" s="310" t="s">
        <v>1832</v>
      </c>
      <c r="E7" s="217"/>
      <c r="F7" s="218"/>
      <c r="G7" s="47"/>
    </row>
    <row r="8" spans="1:7" ht="18">
      <c r="A8" s="207"/>
      <c r="B8" s="219" t="s">
        <v>310</v>
      </c>
      <c r="C8" s="220">
        <f>SUM(C9:C734)</f>
        <v>50060</v>
      </c>
      <c r="D8" s="220">
        <f>SUM(D9:D734)</f>
        <v>50060</v>
      </c>
      <c r="E8" s="217"/>
      <c r="F8" s="218"/>
      <c r="G8" s="47"/>
    </row>
    <row r="9" spans="1:7" ht="18">
      <c r="A9" s="221">
        <v>0</v>
      </c>
      <c r="B9" s="219" t="s">
        <v>1740</v>
      </c>
      <c r="C9" s="220"/>
      <c r="D9" s="220"/>
    </row>
    <row r="10" spans="1:7" ht="13.8">
      <c r="A10" s="222" t="s">
        <v>311</v>
      </c>
      <c r="B10" s="223" t="s">
        <v>312</v>
      </c>
      <c r="C10" s="186">
        <v>0</v>
      </c>
      <c r="D10" s="186">
        <v>0</v>
      </c>
    </row>
    <row r="11" spans="1:7" ht="13.8">
      <c r="A11" s="222" t="s">
        <v>313</v>
      </c>
      <c r="B11" s="223" t="s">
        <v>314</v>
      </c>
      <c r="C11" s="186">
        <v>0</v>
      </c>
      <c r="D11" s="186">
        <v>0</v>
      </c>
    </row>
    <row r="12" spans="1:7" ht="13.8">
      <c r="A12" s="222" t="s">
        <v>315</v>
      </c>
      <c r="B12" s="223" t="s">
        <v>316</v>
      </c>
      <c r="C12" s="186">
        <v>0</v>
      </c>
      <c r="D12" s="186">
        <v>0</v>
      </c>
    </row>
    <row r="13" spans="1:7" ht="13.8">
      <c r="A13" s="222" t="s">
        <v>317</v>
      </c>
      <c r="B13" s="223" t="s">
        <v>318</v>
      </c>
      <c r="C13" s="186">
        <v>10</v>
      </c>
      <c r="D13" s="186">
        <v>10</v>
      </c>
    </row>
    <row r="14" spans="1:7" ht="27.6">
      <c r="A14" s="222" t="s">
        <v>319</v>
      </c>
      <c r="B14" s="223" t="s">
        <v>320</v>
      </c>
      <c r="C14" s="186">
        <v>111</v>
      </c>
      <c r="D14" s="186">
        <v>111</v>
      </c>
    </row>
    <row r="15" spans="1:7" ht="13.8">
      <c r="A15" s="222" t="s">
        <v>321</v>
      </c>
      <c r="B15" s="223" t="s">
        <v>322</v>
      </c>
      <c r="C15" s="186">
        <v>2</v>
      </c>
      <c r="D15" s="186">
        <v>2</v>
      </c>
    </row>
    <row r="16" spans="1:7" ht="13.8">
      <c r="A16" s="222" t="s">
        <v>323</v>
      </c>
      <c r="B16" s="223" t="s">
        <v>324</v>
      </c>
      <c r="C16" s="186">
        <v>8</v>
      </c>
      <c r="D16" s="186">
        <v>8</v>
      </c>
    </row>
    <row r="17" spans="1:4" ht="13.8">
      <c r="A17" s="222" t="s">
        <v>325</v>
      </c>
      <c r="B17" s="224" t="s">
        <v>326</v>
      </c>
      <c r="C17" s="186">
        <v>0</v>
      </c>
      <c r="D17" s="186">
        <v>0</v>
      </c>
    </row>
    <row r="18" spans="1:4" ht="13.8">
      <c r="A18" s="222" t="s">
        <v>327</v>
      </c>
      <c r="B18" s="224" t="s">
        <v>328</v>
      </c>
      <c r="C18" s="186">
        <v>0</v>
      </c>
      <c r="D18" s="186">
        <v>0</v>
      </c>
    </row>
    <row r="19" spans="1:4" ht="13.8">
      <c r="A19" s="222" t="s">
        <v>329</v>
      </c>
      <c r="B19" s="224" t="s">
        <v>330</v>
      </c>
      <c r="C19" s="186">
        <v>0</v>
      </c>
      <c r="D19" s="186">
        <v>0</v>
      </c>
    </row>
    <row r="20" spans="1:4" ht="13.8">
      <c r="A20" s="222" t="s">
        <v>331</v>
      </c>
      <c r="B20" s="224" t="s">
        <v>332</v>
      </c>
      <c r="C20" s="186">
        <v>0</v>
      </c>
      <c r="D20" s="186">
        <v>0</v>
      </c>
    </row>
    <row r="21" spans="1:4" ht="13.8">
      <c r="A21" s="222" t="s">
        <v>333</v>
      </c>
      <c r="B21" s="224" t="s">
        <v>334</v>
      </c>
      <c r="C21" s="186">
        <v>0</v>
      </c>
      <c r="D21" s="186">
        <v>0</v>
      </c>
    </row>
    <row r="22" spans="1:4" ht="13.8">
      <c r="A22" s="222" t="s">
        <v>335</v>
      </c>
      <c r="B22" s="224" t="s">
        <v>336</v>
      </c>
      <c r="C22" s="186">
        <v>0</v>
      </c>
      <c r="D22" s="186">
        <v>0</v>
      </c>
    </row>
    <row r="23" spans="1:4" ht="13.8">
      <c r="A23" s="222" t="s">
        <v>337</v>
      </c>
      <c r="B23" s="224" t="s">
        <v>338</v>
      </c>
      <c r="C23" s="186">
        <v>0</v>
      </c>
      <c r="D23" s="186">
        <v>0</v>
      </c>
    </row>
    <row r="24" spans="1:4" ht="13.8">
      <c r="A24" s="222" t="s">
        <v>339</v>
      </c>
      <c r="B24" s="224" t="s">
        <v>340</v>
      </c>
      <c r="C24" s="186">
        <v>0</v>
      </c>
      <c r="D24" s="186">
        <v>0</v>
      </c>
    </row>
    <row r="25" spans="1:4" ht="13.8">
      <c r="A25" s="222" t="s">
        <v>341</v>
      </c>
      <c r="B25" s="224" t="s">
        <v>342</v>
      </c>
      <c r="C25" s="186">
        <v>0</v>
      </c>
      <c r="D25" s="186">
        <v>0</v>
      </c>
    </row>
    <row r="26" spans="1:4" ht="13.8">
      <c r="A26" s="222" t="s">
        <v>343</v>
      </c>
      <c r="B26" s="224" t="s">
        <v>344</v>
      </c>
      <c r="C26" s="186">
        <v>0</v>
      </c>
      <c r="D26" s="186">
        <v>0</v>
      </c>
    </row>
    <row r="27" spans="1:4" ht="18">
      <c r="A27" s="221">
        <v>1</v>
      </c>
      <c r="B27" s="225" t="s">
        <v>345</v>
      </c>
      <c r="C27" s="220"/>
      <c r="D27" s="220"/>
    </row>
    <row r="28" spans="1:4" ht="13.8">
      <c r="A28" s="222" t="s">
        <v>346</v>
      </c>
      <c r="B28" s="224" t="s">
        <v>347</v>
      </c>
      <c r="C28" s="186">
        <v>0</v>
      </c>
      <c r="D28" s="186">
        <v>0</v>
      </c>
    </row>
    <row r="29" spans="1:4" ht="13.8">
      <c r="A29" s="222" t="s">
        <v>348</v>
      </c>
      <c r="B29" s="224" t="s">
        <v>349</v>
      </c>
      <c r="C29" s="186">
        <v>0</v>
      </c>
      <c r="D29" s="186">
        <v>0</v>
      </c>
    </row>
    <row r="30" spans="1:4" ht="13.8">
      <c r="A30" s="222" t="s">
        <v>350</v>
      </c>
      <c r="B30" s="223" t="s">
        <v>351</v>
      </c>
      <c r="C30" s="186">
        <v>0</v>
      </c>
      <c r="D30" s="186">
        <v>0</v>
      </c>
    </row>
    <row r="31" spans="1:4" ht="13.8">
      <c r="A31" s="222" t="s">
        <v>352</v>
      </c>
      <c r="B31" s="223" t="s">
        <v>353</v>
      </c>
      <c r="C31" s="186">
        <v>0</v>
      </c>
      <c r="D31" s="186">
        <v>0</v>
      </c>
    </row>
    <row r="32" spans="1:4" ht="13.8">
      <c r="A32" s="222" t="s">
        <v>354</v>
      </c>
      <c r="B32" s="223" t="s">
        <v>355</v>
      </c>
      <c r="C32" s="186">
        <v>0</v>
      </c>
      <c r="D32" s="186">
        <v>0</v>
      </c>
    </row>
    <row r="33" spans="1:4" ht="13.8">
      <c r="A33" s="222" t="s">
        <v>356</v>
      </c>
      <c r="B33" s="223" t="s">
        <v>357</v>
      </c>
      <c r="C33" s="186">
        <v>0</v>
      </c>
      <c r="D33" s="186">
        <v>0</v>
      </c>
    </row>
    <row r="34" spans="1:4" ht="13.8">
      <c r="A34" s="222" t="s">
        <v>358</v>
      </c>
      <c r="B34" s="223" t="s">
        <v>359</v>
      </c>
      <c r="C34" s="186">
        <v>0</v>
      </c>
      <c r="D34" s="186">
        <v>0</v>
      </c>
    </row>
    <row r="35" spans="1:4" ht="13.8">
      <c r="A35" s="222" t="s">
        <v>360</v>
      </c>
      <c r="B35" s="223" t="s">
        <v>361</v>
      </c>
      <c r="C35" s="186">
        <v>0</v>
      </c>
      <c r="D35" s="186">
        <v>0</v>
      </c>
    </row>
    <row r="36" spans="1:4" ht="13.8">
      <c r="A36" s="222" t="s">
        <v>362</v>
      </c>
      <c r="B36" s="223" t="s">
        <v>363</v>
      </c>
      <c r="C36" s="186">
        <v>0</v>
      </c>
      <c r="D36" s="186">
        <v>0</v>
      </c>
    </row>
    <row r="37" spans="1:4" ht="13.8">
      <c r="A37" s="222" t="s">
        <v>364</v>
      </c>
      <c r="B37" s="223" t="s">
        <v>365</v>
      </c>
      <c r="C37" s="186">
        <v>0</v>
      </c>
      <c r="D37" s="186">
        <v>0</v>
      </c>
    </row>
    <row r="38" spans="1:4" ht="27.6">
      <c r="A38" s="222" t="s">
        <v>366</v>
      </c>
      <c r="B38" s="226" t="s">
        <v>367</v>
      </c>
      <c r="C38" s="186">
        <v>0</v>
      </c>
      <c r="D38" s="186">
        <v>0</v>
      </c>
    </row>
    <row r="39" spans="1:4" ht="27.6">
      <c r="A39" s="222" t="s">
        <v>368</v>
      </c>
      <c r="B39" s="226" t="s">
        <v>369</v>
      </c>
      <c r="C39" s="186">
        <v>0</v>
      </c>
      <c r="D39" s="186">
        <v>0</v>
      </c>
    </row>
    <row r="40" spans="1:4" ht="27.6">
      <c r="A40" s="222" t="s">
        <v>370</v>
      </c>
      <c r="B40" s="226" t="s">
        <v>371</v>
      </c>
      <c r="C40" s="186">
        <v>0</v>
      </c>
      <c r="D40" s="186">
        <v>0</v>
      </c>
    </row>
    <row r="41" spans="1:4" ht="27.6">
      <c r="A41" s="222" t="s">
        <v>372</v>
      </c>
      <c r="B41" s="226" t="s">
        <v>373</v>
      </c>
      <c r="C41" s="186">
        <v>0</v>
      </c>
      <c r="D41" s="186">
        <v>0</v>
      </c>
    </row>
    <row r="42" spans="1:4" ht="13.8">
      <c r="A42" s="222" t="s">
        <v>374</v>
      </c>
      <c r="B42" s="223" t="s">
        <v>375</v>
      </c>
      <c r="C42" s="186">
        <v>0</v>
      </c>
      <c r="D42" s="186">
        <v>0</v>
      </c>
    </row>
    <row r="43" spans="1:4" ht="13.8">
      <c r="A43" s="222" t="s">
        <v>376</v>
      </c>
      <c r="B43" s="224" t="s">
        <v>377</v>
      </c>
      <c r="C43" s="186">
        <v>0</v>
      </c>
      <c r="D43" s="186">
        <v>0</v>
      </c>
    </row>
    <row r="44" spans="1:4" ht="13.8">
      <c r="A44" s="222" t="s">
        <v>378</v>
      </c>
      <c r="B44" s="224" t="s">
        <v>379</v>
      </c>
      <c r="C44" s="186">
        <v>2</v>
      </c>
      <c r="D44" s="186">
        <v>2</v>
      </c>
    </row>
    <row r="45" spans="1:4" ht="13.8">
      <c r="A45" s="222" t="s">
        <v>380</v>
      </c>
      <c r="B45" s="224" t="s">
        <v>381</v>
      </c>
      <c r="C45" s="186">
        <v>0</v>
      </c>
      <c r="D45" s="186">
        <v>0</v>
      </c>
    </row>
    <row r="46" spans="1:4" ht="13.8">
      <c r="A46" s="222" t="s">
        <v>382</v>
      </c>
      <c r="B46" s="223" t="s">
        <v>383</v>
      </c>
      <c r="C46" s="186">
        <v>0</v>
      </c>
      <c r="D46" s="186">
        <v>0</v>
      </c>
    </row>
    <row r="47" spans="1:4" ht="13.8">
      <c r="A47" s="222" t="s">
        <v>384</v>
      </c>
      <c r="B47" s="223" t="s">
        <v>385</v>
      </c>
      <c r="C47" s="186">
        <v>0</v>
      </c>
      <c r="D47" s="186">
        <v>0</v>
      </c>
    </row>
    <row r="48" spans="1:4" ht="13.8">
      <c r="A48" s="222" t="s">
        <v>386</v>
      </c>
      <c r="B48" s="226" t="s">
        <v>387</v>
      </c>
      <c r="C48" s="186">
        <v>1</v>
      </c>
      <c r="D48" s="186">
        <v>1</v>
      </c>
    </row>
    <row r="49" spans="1:4" ht="13.8">
      <c r="A49" s="222" t="s">
        <v>388</v>
      </c>
      <c r="B49" s="226" t="s">
        <v>389</v>
      </c>
      <c r="C49" s="186">
        <v>0</v>
      </c>
      <c r="D49" s="186">
        <v>0</v>
      </c>
    </row>
    <row r="50" spans="1:4" ht="13.8">
      <c r="A50" s="222" t="s">
        <v>390</v>
      </c>
      <c r="B50" s="223" t="s">
        <v>391</v>
      </c>
      <c r="C50" s="186">
        <v>0</v>
      </c>
      <c r="D50" s="186">
        <v>0</v>
      </c>
    </row>
    <row r="51" spans="1:4" ht="13.8">
      <c r="A51" s="222" t="s">
        <v>392</v>
      </c>
      <c r="B51" s="223" t="s">
        <v>393</v>
      </c>
      <c r="C51" s="186">
        <v>61</v>
      </c>
      <c r="D51" s="186">
        <v>61</v>
      </c>
    </row>
    <row r="52" spans="1:4" ht="13.8">
      <c r="A52" s="222" t="s">
        <v>394</v>
      </c>
      <c r="B52" s="223" t="s">
        <v>395</v>
      </c>
      <c r="C52" s="186">
        <v>1</v>
      </c>
      <c r="D52" s="186">
        <v>1</v>
      </c>
    </row>
    <row r="53" spans="1:4" ht="13.8">
      <c r="A53" s="222" t="s">
        <v>396</v>
      </c>
      <c r="B53" s="223" t="s">
        <v>397</v>
      </c>
      <c r="C53" s="186">
        <v>36</v>
      </c>
      <c r="D53" s="186">
        <v>36</v>
      </c>
    </row>
    <row r="54" spans="1:4" ht="13.8">
      <c r="A54" s="222" t="s">
        <v>398</v>
      </c>
      <c r="B54" s="223" t="s">
        <v>399</v>
      </c>
      <c r="C54" s="186">
        <v>0</v>
      </c>
      <c r="D54" s="186">
        <v>0</v>
      </c>
    </row>
    <row r="55" spans="1:4" ht="13.8">
      <c r="A55" s="222" t="s">
        <v>400</v>
      </c>
      <c r="B55" s="223" t="s">
        <v>401</v>
      </c>
      <c r="C55" s="186">
        <v>9</v>
      </c>
      <c r="D55" s="186">
        <v>9</v>
      </c>
    </row>
    <row r="56" spans="1:4" ht="13.8">
      <c r="A56" s="222" t="s">
        <v>402</v>
      </c>
      <c r="B56" s="223" t="s">
        <v>403</v>
      </c>
      <c r="C56" s="186">
        <v>32</v>
      </c>
      <c r="D56" s="186">
        <v>32</v>
      </c>
    </row>
    <row r="57" spans="1:4" ht="13.8">
      <c r="A57" s="222" t="s">
        <v>404</v>
      </c>
      <c r="B57" s="226" t="s">
        <v>405</v>
      </c>
      <c r="C57" s="186">
        <v>24</v>
      </c>
      <c r="D57" s="186">
        <v>24</v>
      </c>
    </row>
    <row r="58" spans="1:4" ht="27.6">
      <c r="A58" s="222" t="s">
        <v>406</v>
      </c>
      <c r="B58" s="226" t="s">
        <v>407</v>
      </c>
      <c r="C58" s="186">
        <v>16</v>
      </c>
      <c r="D58" s="186">
        <v>16</v>
      </c>
    </row>
    <row r="59" spans="1:4" ht="27.6">
      <c r="A59" s="222" t="s">
        <v>408</v>
      </c>
      <c r="B59" s="226" t="s">
        <v>409</v>
      </c>
      <c r="C59" s="186">
        <v>48</v>
      </c>
      <c r="D59" s="186">
        <v>48</v>
      </c>
    </row>
    <row r="60" spans="1:4" ht="13.8">
      <c r="A60" s="222" t="s">
        <v>410</v>
      </c>
      <c r="B60" s="223" t="s">
        <v>411</v>
      </c>
      <c r="C60" s="186">
        <v>8</v>
      </c>
      <c r="D60" s="186">
        <v>8</v>
      </c>
    </row>
    <row r="61" spans="1:4" ht="13.8">
      <c r="A61" s="222" t="s">
        <v>412</v>
      </c>
      <c r="B61" s="223" t="s">
        <v>413</v>
      </c>
      <c r="C61" s="186">
        <v>94</v>
      </c>
      <c r="D61" s="186">
        <v>94</v>
      </c>
    </row>
    <row r="62" spans="1:4" ht="13.8">
      <c r="A62" s="222" t="s">
        <v>414</v>
      </c>
      <c r="B62" s="223" t="s">
        <v>415</v>
      </c>
      <c r="C62" s="186">
        <v>5</v>
      </c>
      <c r="D62" s="186">
        <v>5</v>
      </c>
    </row>
    <row r="63" spans="1:4" ht="13.8">
      <c r="A63" s="222" t="s">
        <v>416</v>
      </c>
      <c r="B63" s="223" t="s">
        <v>417</v>
      </c>
      <c r="C63" s="186">
        <v>44</v>
      </c>
      <c r="D63" s="186">
        <v>44</v>
      </c>
    </row>
    <row r="64" spans="1:4" ht="13.8">
      <c r="A64" s="227" t="s">
        <v>418</v>
      </c>
      <c r="B64" s="223" t="s">
        <v>419</v>
      </c>
      <c r="C64" s="186">
        <v>11</v>
      </c>
      <c r="D64" s="186">
        <v>11</v>
      </c>
    </row>
    <row r="65" spans="1:4" ht="13.8">
      <c r="A65" s="222" t="s">
        <v>420</v>
      </c>
      <c r="B65" s="223" t="s">
        <v>421</v>
      </c>
      <c r="C65" s="186">
        <v>23</v>
      </c>
      <c r="D65" s="186">
        <v>23</v>
      </c>
    </row>
    <row r="66" spans="1:4" ht="13.8">
      <c r="A66" s="222" t="s">
        <v>422</v>
      </c>
      <c r="B66" s="223" t="s">
        <v>423</v>
      </c>
      <c r="C66" s="186">
        <v>25</v>
      </c>
      <c r="D66" s="186">
        <v>25</v>
      </c>
    </row>
    <row r="67" spans="1:4" ht="13.8">
      <c r="A67" s="222" t="s">
        <v>424</v>
      </c>
      <c r="B67" s="223" t="s">
        <v>425</v>
      </c>
      <c r="C67" s="186">
        <v>2</v>
      </c>
      <c r="D67" s="186">
        <v>2</v>
      </c>
    </row>
    <row r="68" spans="1:4" ht="13.8">
      <c r="A68" s="222" t="s">
        <v>426</v>
      </c>
      <c r="B68" s="223" t="s">
        <v>427</v>
      </c>
      <c r="C68" s="186">
        <v>163</v>
      </c>
      <c r="D68" s="186">
        <v>163</v>
      </c>
    </row>
    <row r="69" spans="1:4" ht="13.8">
      <c r="A69" s="222" t="s">
        <v>428</v>
      </c>
      <c r="B69" s="223" t="s">
        <v>427</v>
      </c>
      <c r="C69" s="186">
        <v>432</v>
      </c>
      <c r="D69" s="186">
        <v>432</v>
      </c>
    </row>
    <row r="70" spans="1:4" ht="13.8">
      <c r="A70" s="222" t="s">
        <v>429</v>
      </c>
      <c r="B70" s="223" t="s">
        <v>430</v>
      </c>
      <c r="C70" s="186">
        <v>1</v>
      </c>
      <c r="D70" s="186">
        <v>1</v>
      </c>
    </row>
    <row r="71" spans="1:4" ht="13.8">
      <c r="A71" s="222" t="s">
        <v>431</v>
      </c>
      <c r="B71" s="223" t="s">
        <v>432</v>
      </c>
      <c r="C71" s="186">
        <v>0</v>
      </c>
      <c r="D71" s="186">
        <v>0</v>
      </c>
    </row>
    <row r="72" spans="1:4" ht="13.8">
      <c r="A72" s="222" t="s">
        <v>433</v>
      </c>
      <c r="B72" s="223" t="s">
        <v>434</v>
      </c>
      <c r="C72" s="186">
        <v>0</v>
      </c>
      <c r="D72" s="186">
        <v>0</v>
      </c>
    </row>
    <row r="73" spans="1:4" ht="13.8">
      <c r="A73" s="222" t="s">
        <v>435</v>
      </c>
      <c r="B73" s="223" t="s">
        <v>436</v>
      </c>
      <c r="C73" s="186">
        <v>0</v>
      </c>
      <c r="D73" s="186">
        <v>0</v>
      </c>
    </row>
    <row r="74" spans="1:4" ht="13.8">
      <c r="A74" s="222" t="s">
        <v>437</v>
      </c>
      <c r="B74" s="223" t="s">
        <v>438</v>
      </c>
      <c r="C74" s="186">
        <v>0</v>
      </c>
      <c r="D74" s="186">
        <v>0</v>
      </c>
    </row>
    <row r="75" spans="1:4" ht="13.8">
      <c r="A75" s="222" t="s">
        <v>439</v>
      </c>
      <c r="B75" s="223" t="s">
        <v>440</v>
      </c>
      <c r="C75" s="186">
        <v>3</v>
      </c>
      <c r="D75" s="186">
        <v>3</v>
      </c>
    </row>
    <row r="76" spans="1:4" ht="13.8">
      <c r="A76" s="222" t="s">
        <v>441</v>
      </c>
      <c r="B76" s="223" t="s">
        <v>442</v>
      </c>
      <c r="C76" s="186">
        <v>1</v>
      </c>
      <c r="D76" s="186">
        <v>1</v>
      </c>
    </row>
    <row r="77" spans="1:4" ht="13.8">
      <c r="A77" s="222" t="s">
        <v>443</v>
      </c>
      <c r="B77" s="223" t="s">
        <v>444</v>
      </c>
      <c r="C77" s="186">
        <v>30</v>
      </c>
      <c r="D77" s="186">
        <v>30</v>
      </c>
    </row>
    <row r="78" spans="1:4" ht="13.8">
      <c r="A78" s="222" t="s">
        <v>445</v>
      </c>
      <c r="B78" s="223" t="s">
        <v>446</v>
      </c>
      <c r="C78" s="186">
        <v>117</v>
      </c>
      <c r="D78" s="186">
        <v>117</v>
      </c>
    </row>
    <row r="79" spans="1:4" ht="13.8">
      <c r="A79" s="222" t="s">
        <v>447</v>
      </c>
      <c r="B79" s="223" t="s">
        <v>448</v>
      </c>
      <c r="C79" s="186">
        <v>0</v>
      </c>
      <c r="D79" s="186">
        <v>0</v>
      </c>
    </row>
    <row r="80" spans="1:4" ht="13.8">
      <c r="A80" s="222" t="s">
        <v>449</v>
      </c>
      <c r="B80" s="223" t="s">
        <v>450</v>
      </c>
      <c r="C80" s="186">
        <v>0</v>
      </c>
      <c r="D80" s="186">
        <v>0</v>
      </c>
    </row>
    <row r="81" spans="1:4" ht="13.8">
      <c r="A81" s="222" t="s">
        <v>451</v>
      </c>
      <c r="B81" s="223" t="s">
        <v>452</v>
      </c>
      <c r="C81" s="186">
        <v>0</v>
      </c>
      <c r="D81" s="186">
        <v>0</v>
      </c>
    </row>
    <row r="82" spans="1:4" ht="13.8">
      <c r="A82" s="222" t="s">
        <v>453</v>
      </c>
      <c r="B82" s="223" t="s">
        <v>454</v>
      </c>
      <c r="C82" s="186">
        <v>0</v>
      </c>
      <c r="D82" s="186">
        <v>0</v>
      </c>
    </row>
    <row r="83" spans="1:4" ht="13.8">
      <c r="A83" s="222" t="s">
        <v>455</v>
      </c>
      <c r="B83" s="223" t="s">
        <v>456</v>
      </c>
      <c r="C83" s="186">
        <v>0</v>
      </c>
      <c r="D83" s="186">
        <v>0</v>
      </c>
    </row>
    <row r="84" spans="1:4" ht="13.8">
      <c r="A84" s="222" t="s">
        <v>457</v>
      </c>
      <c r="B84" s="223" t="s">
        <v>458</v>
      </c>
      <c r="C84" s="186">
        <v>30</v>
      </c>
      <c r="D84" s="186">
        <v>30</v>
      </c>
    </row>
    <row r="85" spans="1:4" ht="13.8">
      <c r="A85" s="222" t="s">
        <v>459</v>
      </c>
      <c r="B85" s="223" t="s">
        <v>460</v>
      </c>
      <c r="C85" s="186">
        <v>112</v>
      </c>
      <c r="D85" s="186">
        <v>112</v>
      </c>
    </row>
    <row r="86" spans="1:4" ht="27.6">
      <c r="A86" s="222" t="s">
        <v>461</v>
      </c>
      <c r="B86" s="223" t="s">
        <v>462</v>
      </c>
      <c r="C86" s="186">
        <v>5</v>
      </c>
      <c r="D86" s="186">
        <v>5</v>
      </c>
    </row>
    <row r="87" spans="1:4" ht="27.6">
      <c r="A87" s="222" t="s">
        <v>463</v>
      </c>
      <c r="B87" s="223" t="s">
        <v>464</v>
      </c>
      <c r="C87" s="186">
        <v>7</v>
      </c>
      <c r="D87" s="186">
        <v>7</v>
      </c>
    </row>
    <row r="88" spans="1:4" ht="27.6">
      <c r="A88" s="222" t="s">
        <v>465</v>
      </c>
      <c r="B88" s="223" t="s">
        <v>466</v>
      </c>
      <c r="C88" s="186">
        <v>21</v>
      </c>
      <c r="D88" s="186">
        <v>21</v>
      </c>
    </row>
    <row r="89" spans="1:4" ht="18">
      <c r="A89" s="221">
        <v>2</v>
      </c>
      <c r="B89" s="228" t="s">
        <v>467</v>
      </c>
      <c r="C89" s="220"/>
      <c r="D89" s="220"/>
    </row>
    <row r="90" spans="1:4" ht="13.8">
      <c r="A90" s="222" t="s">
        <v>468</v>
      </c>
      <c r="B90" s="223" t="s">
        <v>469</v>
      </c>
      <c r="C90" s="186">
        <v>13</v>
      </c>
      <c r="D90" s="186">
        <v>13</v>
      </c>
    </row>
    <row r="91" spans="1:4" ht="13.8">
      <c r="A91" s="222" t="s">
        <v>470</v>
      </c>
      <c r="B91" s="223" t="s">
        <v>471</v>
      </c>
      <c r="C91" s="186">
        <v>0</v>
      </c>
      <c r="D91" s="186">
        <v>0</v>
      </c>
    </row>
    <row r="92" spans="1:4" ht="13.8">
      <c r="A92" s="222" t="s">
        <v>472</v>
      </c>
      <c r="B92" s="223" t="s">
        <v>473</v>
      </c>
      <c r="C92" s="186">
        <v>382</v>
      </c>
      <c r="D92" s="186">
        <v>382</v>
      </c>
    </row>
    <row r="93" spans="1:4" ht="13.8">
      <c r="A93" s="222" t="s">
        <v>474</v>
      </c>
      <c r="B93" s="226" t="s">
        <v>475</v>
      </c>
      <c r="C93" s="186">
        <v>0</v>
      </c>
      <c r="D93" s="186">
        <v>0</v>
      </c>
    </row>
    <row r="94" spans="1:4" ht="13.8">
      <c r="A94" s="222" t="s">
        <v>476</v>
      </c>
      <c r="B94" s="226" t="s">
        <v>477</v>
      </c>
      <c r="C94" s="186">
        <v>1</v>
      </c>
      <c r="D94" s="186">
        <v>1</v>
      </c>
    </row>
    <row r="95" spans="1:4" ht="13.8">
      <c r="A95" s="222" t="s">
        <v>478</v>
      </c>
      <c r="B95" s="226" t="s">
        <v>479</v>
      </c>
      <c r="C95" s="186">
        <v>0</v>
      </c>
      <c r="D95" s="186">
        <v>0</v>
      </c>
    </row>
    <row r="96" spans="1:4" ht="13.8">
      <c r="A96" s="222" t="s">
        <v>480</v>
      </c>
      <c r="B96" s="226" t="s">
        <v>481</v>
      </c>
      <c r="C96" s="186">
        <v>45</v>
      </c>
      <c r="D96" s="186">
        <v>45</v>
      </c>
    </row>
    <row r="97" spans="1:4" ht="13.8">
      <c r="A97" s="222" t="s">
        <v>482</v>
      </c>
      <c r="B97" s="226" t="s">
        <v>483</v>
      </c>
      <c r="C97" s="186">
        <v>22</v>
      </c>
      <c r="D97" s="186">
        <v>22</v>
      </c>
    </row>
    <row r="98" spans="1:4" ht="13.8">
      <c r="A98" s="222" t="s">
        <v>484</v>
      </c>
      <c r="B98" s="226" t="s">
        <v>485</v>
      </c>
      <c r="C98" s="186">
        <v>0</v>
      </c>
      <c r="D98" s="186">
        <v>0</v>
      </c>
    </row>
    <row r="99" spans="1:4" ht="13.8">
      <c r="A99" s="222" t="s">
        <v>486</v>
      </c>
      <c r="B99" s="226" t="s">
        <v>487</v>
      </c>
      <c r="C99" s="186">
        <v>38</v>
      </c>
      <c r="D99" s="186">
        <v>38</v>
      </c>
    </row>
    <row r="100" spans="1:4" ht="13.8">
      <c r="A100" s="222" t="s">
        <v>488</v>
      </c>
      <c r="B100" s="226" t="s">
        <v>489</v>
      </c>
      <c r="C100" s="186">
        <v>52</v>
      </c>
      <c r="D100" s="186">
        <v>52</v>
      </c>
    </row>
    <row r="101" spans="1:4" ht="13.8">
      <c r="A101" s="222" t="s">
        <v>490</v>
      </c>
      <c r="B101" s="226" t="s">
        <v>491</v>
      </c>
      <c r="C101" s="186">
        <v>36</v>
      </c>
      <c r="D101" s="186">
        <v>36</v>
      </c>
    </row>
    <row r="102" spans="1:4" ht="13.8">
      <c r="A102" s="222" t="s">
        <v>492</v>
      </c>
      <c r="B102" s="226" t="s">
        <v>493</v>
      </c>
      <c r="C102" s="186">
        <v>2980</v>
      </c>
      <c r="D102" s="186">
        <v>2980</v>
      </c>
    </row>
    <row r="103" spans="1:4" ht="13.8">
      <c r="A103" s="222" t="s">
        <v>494</v>
      </c>
      <c r="B103" s="226" t="s">
        <v>495</v>
      </c>
      <c r="C103" s="186">
        <v>0</v>
      </c>
      <c r="D103" s="186">
        <v>0</v>
      </c>
    </row>
    <row r="104" spans="1:4" ht="13.8">
      <c r="A104" s="222" t="s">
        <v>496</v>
      </c>
      <c r="B104" s="226" t="s">
        <v>497</v>
      </c>
      <c r="C104" s="186">
        <v>16</v>
      </c>
      <c r="D104" s="186">
        <v>16</v>
      </c>
    </row>
    <row r="105" spans="1:4" ht="13.8">
      <c r="A105" s="222" t="s">
        <v>498</v>
      </c>
      <c r="B105" s="226" t="s">
        <v>499</v>
      </c>
      <c r="C105" s="186">
        <v>6</v>
      </c>
      <c r="D105" s="186">
        <v>6</v>
      </c>
    </row>
    <row r="106" spans="1:4" ht="13.8">
      <c r="A106" s="222" t="s">
        <v>500</v>
      </c>
      <c r="B106" s="226" t="s">
        <v>501</v>
      </c>
      <c r="C106" s="186">
        <v>48</v>
      </c>
      <c r="D106" s="186">
        <v>48</v>
      </c>
    </row>
    <row r="107" spans="1:4" ht="13.8">
      <c r="A107" s="222" t="s">
        <v>502</v>
      </c>
      <c r="B107" s="226" t="s">
        <v>503</v>
      </c>
      <c r="C107" s="186">
        <v>41</v>
      </c>
      <c r="D107" s="186">
        <v>41</v>
      </c>
    </row>
    <row r="108" spans="1:4" ht="13.8">
      <c r="A108" s="222" t="s">
        <v>504</v>
      </c>
      <c r="B108" s="226" t="s">
        <v>505</v>
      </c>
      <c r="C108" s="186">
        <v>446</v>
      </c>
      <c r="D108" s="186">
        <v>446</v>
      </c>
    </row>
    <row r="109" spans="1:4" ht="18">
      <c r="A109" s="221">
        <v>3</v>
      </c>
      <c r="B109" s="228" t="s">
        <v>506</v>
      </c>
      <c r="C109" s="220"/>
      <c r="D109" s="220"/>
    </row>
    <row r="110" spans="1:4" ht="13.8">
      <c r="A110" s="222" t="s">
        <v>507</v>
      </c>
      <c r="B110" s="226" t="s">
        <v>508</v>
      </c>
      <c r="C110" s="186">
        <v>0</v>
      </c>
      <c r="D110" s="186">
        <v>0</v>
      </c>
    </row>
    <row r="111" spans="1:4" ht="13.8">
      <c r="A111" s="222" t="s">
        <v>509</v>
      </c>
      <c r="B111" s="226" t="s">
        <v>510</v>
      </c>
      <c r="C111" s="186">
        <v>0</v>
      </c>
      <c r="D111" s="186">
        <v>0</v>
      </c>
    </row>
    <row r="112" spans="1:4" ht="13.8">
      <c r="A112" s="222" t="s">
        <v>511</v>
      </c>
      <c r="B112" s="226" t="s">
        <v>512</v>
      </c>
      <c r="C112" s="186">
        <v>2</v>
      </c>
      <c r="D112" s="186">
        <v>2</v>
      </c>
    </row>
    <row r="113" spans="1:4" ht="13.8">
      <c r="A113" s="222" t="s">
        <v>513</v>
      </c>
      <c r="B113" s="226" t="s">
        <v>514</v>
      </c>
      <c r="C113" s="186">
        <v>3</v>
      </c>
      <c r="D113" s="186">
        <v>3</v>
      </c>
    </row>
    <row r="114" spans="1:4" ht="13.8">
      <c r="A114" s="222" t="s">
        <v>515</v>
      </c>
      <c r="B114" s="226" t="s">
        <v>516</v>
      </c>
      <c r="C114" s="186">
        <v>0</v>
      </c>
      <c r="D114" s="186">
        <v>0</v>
      </c>
    </row>
    <row r="115" spans="1:4" ht="13.8">
      <c r="A115" s="222" t="s">
        <v>517</v>
      </c>
      <c r="B115" s="226" t="s">
        <v>518</v>
      </c>
      <c r="C115" s="186">
        <v>0</v>
      </c>
      <c r="D115" s="186">
        <v>0</v>
      </c>
    </row>
    <row r="116" spans="1:4" ht="13.8">
      <c r="A116" s="222" t="s">
        <v>519</v>
      </c>
      <c r="B116" s="226" t="s">
        <v>520</v>
      </c>
      <c r="C116" s="186">
        <v>0</v>
      </c>
      <c r="D116" s="186">
        <v>0</v>
      </c>
    </row>
    <row r="117" spans="1:4" ht="13.8">
      <c r="A117" s="222" t="s">
        <v>521</v>
      </c>
      <c r="B117" s="226" t="s">
        <v>522</v>
      </c>
      <c r="C117" s="186">
        <v>1</v>
      </c>
      <c r="D117" s="186">
        <v>1</v>
      </c>
    </row>
    <row r="118" spans="1:4" ht="27.6">
      <c r="A118" s="222" t="s">
        <v>523</v>
      </c>
      <c r="B118" s="226" t="s">
        <v>524</v>
      </c>
      <c r="C118" s="186">
        <v>139</v>
      </c>
      <c r="D118" s="186">
        <v>139</v>
      </c>
    </row>
    <row r="119" spans="1:4" ht="13.8">
      <c r="A119" s="227" t="s">
        <v>525</v>
      </c>
      <c r="B119" s="229" t="s">
        <v>526</v>
      </c>
      <c r="C119" s="186"/>
      <c r="D119" s="186"/>
    </row>
    <row r="120" spans="1:4" ht="13.8">
      <c r="A120" s="222" t="s">
        <v>527</v>
      </c>
      <c r="B120" s="226" t="s">
        <v>528</v>
      </c>
      <c r="C120" s="186">
        <v>206</v>
      </c>
      <c r="D120" s="186">
        <v>206</v>
      </c>
    </row>
    <row r="121" spans="1:4" ht="13.8">
      <c r="A121" s="222" t="s">
        <v>529</v>
      </c>
      <c r="B121" s="226" t="s">
        <v>530</v>
      </c>
      <c r="C121" s="186">
        <v>630</v>
      </c>
      <c r="D121" s="186">
        <v>630</v>
      </c>
    </row>
    <row r="122" spans="1:4" ht="13.8">
      <c r="A122" s="222" t="s">
        <v>531</v>
      </c>
      <c r="B122" s="226" t="s">
        <v>532</v>
      </c>
      <c r="C122" s="186">
        <v>167</v>
      </c>
      <c r="D122" s="186">
        <v>167</v>
      </c>
    </row>
    <row r="123" spans="1:4" ht="13.8">
      <c r="A123" s="222" t="s">
        <v>533</v>
      </c>
      <c r="B123" s="226" t="s">
        <v>534</v>
      </c>
      <c r="C123" s="186">
        <v>35</v>
      </c>
      <c r="D123" s="186">
        <v>35</v>
      </c>
    </row>
    <row r="124" spans="1:4" ht="13.8">
      <c r="A124" s="222" t="s">
        <v>535</v>
      </c>
      <c r="B124" s="226" t="s">
        <v>536</v>
      </c>
      <c r="C124" s="186">
        <v>9</v>
      </c>
      <c r="D124" s="186">
        <v>9</v>
      </c>
    </row>
    <row r="125" spans="1:4" ht="13.8">
      <c r="A125" s="222" t="s">
        <v>537</v>
      </c>
      <c r="B125" s="226" t="s">
        <v>538</v>
      </c>
      <c r="C125" s="186">
        <v>7</v>
      </c>
      <c r="D125" s="186">
        <v>7</v>
      </c>
    </row>
    <row r="126" spans="1:4" ht="13.8">
      <c r="A126" s="222" t="s">
        <v>539</v>
      </c>
      <c r="B126" s="230" t="s">
        <v>540</v>
      </c>
      <c r="C126" s="186">
        <v>0</v>
      </c>
      <c r="D126" s="186">
        <v>0</v>
      </c>
    </row>
    <row r="127" spans="1:4" ht="13.8">
      <c r="A127" s="222" t="s">
        <v>541</v>
      </c>
      <c r="B127" s="226" t="s">
        <v>542</v>
      </c>
      <c r="C127" s="186">
        <v>4</v>
      </c>
      <c r="D127" s="186">
        <v>4</v>
      </c>
    </row>
    <row r="128" spans="1:4" ht="13.8">
      <c r="A128" s="222" t="s">
        <v>543</v>
      </c>
      <c r="B128" s="226" t="s">
        <v>544</v>
      </c>
      <c r="C128" s="186">
        <v>22</v>
      </c>
      <c r="D128" s="186">
        <v>22</v>
      </c>
    </row>
    <row r="129" spans="1:4" ht="13.8">
      <c r="A129" s="222" t="s">
        <v>545</v>
      </c>
      <c r="B129" s="226" t="s">
        <v>546</v>
      </c>
      <c r="C129" s="186">
        <v>27</v>
      </c>
      <c r="D129" s="186">
        <v>27</v>
      </c>
    </row>
    <row r="130" spans="1:4" ht="13.8">
      <c r="A130" s="222" t="s">
        <v>547</v>
      </c>
      <c r="B130" s="226" t="s">
        <v>548</v>
      </c>
      <c r="C130" s="186">
        <v>3</v>
      </c>
      <c r="D130" s="186">
        <v>3</v>
      </c>
    </row>
    <row r="131" spans="1:4" ht="13.8">
      <c r="A131" s="222" t="s">
        <v>549</v>
      </c>
      <c r="B131" s="226" t="s">
        <v>550</v>
      </c>
      <c r="C131" s="186">
        <v>392</v>
      </c>
      <c r="D131" s="186">
        <v>392</v>
      </c>
    </row>
    <row r="132" spans="1:4" ht="13.8">
      <c r="A132" s="222" t="s">
        <v>551</v>
      </c>
      <c r="B132" s="226" t="s">
        <v>552</v>
      </c>
      <c r="C132" s="186">
        <v>7</v>
      </c>
      <c r="D132" s="186">
        <v>7</v>
      </c>
    </row>
    <row r="133" spans="1:4" ht="13.8">
      <c r="A133" s="222" t="s">
        <v>553</v>
      </c>
      <c r="B133" s="226" t="s">
        <v>554</v>
      </c>
      <c r="C133" s="186">
        <v>41</v>
      </c>
      <c r="D133" s="186">
        <v>41</v>
      </c>
    </row>
    <row r="134" spans="1:4" ht="13.8">
      <c r="A134" s="222" t="s">
        <v>555</v>
      </c>
      <c r="B134" s="226" t="s">
        <v>556</v>
      </c>
      <c r="C134" s="186">
        <v>4</v>
      </c>
      <c r="D134" s="186">
        <v>4</v>
      </c>
    </row>
    <row r="135" spans="1:4" ht="13.8">
      <c r="A135" s="222" t="s">
        <v>557</v>
      </c>
      <c r="B135" s="226" t="s">
        <v>558</v>
      </c>
      <c r="C135" s="186">
        <v>139</v>
      </c>
      <c r="D135" s="186">
        <v>139</v>
      </c>
    </row>
    <row r="136" spans="1:4" ht="13.8">
      <c r="A136" s="222" t="s">
        <v>559</v>
      </c>
      <c r="B136" s="230" t="s">
        <v>560</v>
      </c>
      <c r="C136" s="186">
        <v>12</v>
      </c>
      <c r="D136" s="186">
        <v>12</v>
      </c>
    </row>
    <row r="137" spans="1:4" ht="13.8">
      <c r="A137" s="222" t="s">
        <v>561</v>
      </c>
      <c r="B137" s="230" t="s">
        <v>562</v>
      </c>
      <c r="C137" s="186">
        <v>8</v>
      </c>
      <c r="D137" s="186">
        <v>8</v>
      </c>
    </row>
    <row r="138" spans="1:4" ht="18">
      <c r="A138" s="221">
        <v>4</v>
      </c>
      <c r="B138" s="228" t="s">
        <v>563</v>
      </c>
      <c r="C138" s="550"/>
      <c r="D138" s="550"/>
    </row>
    <row r="139" spans="1:4" ht="13.8">
      <c r="A139" s="222" t="s">
        <v>564</v>
      </c>
      <c r="B139" s="226" t="s">
        <v>565</v>
      </c>
      <c r="C139" s="551">
        <v>0</v>
      </c>
      <c r="D139" s="551">
        <v>0</v>
      </c>
    </row>
    <row r="140" spans="1:4" ht="13.8">
      <c r="A140" s="222" t="s">
        <v>566</v>
      </c>
      <c r="B140" s="226" t="s">
        <v>567</v>
      </c>
      <c r="C140" s="551">
        <v>1</v>
      </c>
      <c r="D140" s="551">
        <v>1</v>
      </c>
    </row>
    <row r="141" spans="1:4" ht="13.8">
      <c r="A141" s="222" t="s">
        <v>568</v>
      </c>
      <c r="B141" s="226" t="s">
        <v>569</v>
      </c>
      <c r="C141" s="551">
        <v>0</v>
      </c>
      <c r="D141" s="551">
        <v>0</v>
      </c>
    </row>
    <row r="142" spans="1:4" ht="13.8">
      <c r="A142" s="222" t="s">
        <v>570</v>
      </c>
      <c r="B142" s="226" t="s">
        <v>571</v>
      </c>
      <c r="C142" s="551">
        <v>0</v>
      </c>
      <c r="D142" s="551">
        <v>0</v>
      </c>
    </row>
    <row r="143" spans="1:4" ht="13.8">
      <c r="A143" s="222" t="s">
        <v>572</v>
      </c>
      <c r="B143" s="226" t="s">
        <v>573</v>
      </c>
      <c r="C143" s="551">
        <v>0</v>
      </c>
      <c r="D143" s="551">
        <v>0</v>
      </c>
    </row>
    <row r="144" spans="1:4" ht="13.8">
      <c r="A144" s="222" t="s">
        <v>574</v>
      </c>
      <c r="B144" s="226" t="s">
        <v>575</v>
      </c>
      <c r="C144" s="551">
        <v>8</v>
      </c>
      <c r="D144" s="551">
        <v>8</v>
      </c>
    </row>
    <row r="145" spans="1:4" ht="13.8">
      <c r="A145" s="222" t="s">
        <v>576</v>
      </c>
      <c r="B145" s="226" t="s">
        <v>577</v>
      </c>
      <c r="C145" s="551">
        <v>3</v>
      </c>
      <c r="D145" s="551">
        <v>3</v>
      </c>
    </row>
    <row r="146" spans="1:4" ht="13.8">
      <c r="A146" s="222" t="s">
        <v>578</v>
      </c>
      <c r="B146" s="226" t="s">
        <v>579</v>
      </c>
      <c r="C146" s="551">
        <v>14</v>
      </c>
      <c r="D146" s="551">
        <v>14</v>
      </c>
    </row>
    <row r="147" spans="1:4" ht="13.8">
      <c r="A147" s="222" t="s">
        <v>580</v>
      </c>
      <c r="B147" s="226" t="s">
        <v>581</v>
      </c>
      <c r="C147" s="551">
        <v>10</v>
      </c>
      <c r="D147" s="551">
        <v>10</v>
      </c>
    </row>
    <row r="148" spans="1:4" ht="13.8">
      <c r="A148" s="222" t="s">
        <v>582</v>
      </c>
      <c r="B148" s="226" t="s">
        <v>583</v>
      </c>
      <c r="C148" s="551">
        <v>189</v>
      </c>
      <c r="D148" s="551">
        <v>189</v>
      </c>
    </row>
    <row r="149" spans="1:4" ht="13.8">
      <c r="A149" s="222" t="s">
        <v>584</v>
      </c>
      <c r="B149" s="226" t="s">
        <v>585</v>
      </c>
      <c r="C149" s="551">
        <v>0</v>
      </c>
      <c r="D149" s="551">
        <v>0</v>
      </c>
    </row>
    <row r="150" spans="1:4" ht="13.8">
      <c r="A150" s="222" t="s">
        <v>586</v>
      </c>
      <c r="B150" s="226" t="s">
        <v>587</v>
      </c>
      <c r="C150" s="551">
        <v>0</v>
      </c>
      <c r="D150" s="551">
        <v>0</v>
      </c>
    </row>
    <row r="151" spans="1:4" ht="13.8">
      <c r="A151" s="222" t="s">
        <v>588</v>
      </c>
      <c r="B151" s="226" t="s">
        <v>589</v>
      </c>
      <c r="C151" s="551">
        <v>0</v>
      </c>
      <c r="D151" s="551">
        <v>0</v>
      </c>
    </row>
    <row r="152" spans="1:4" ht="13.8">
      <c r="A152" s="222" t="s">
        <v>590</v>
      </c>
      <c r="B152" s="226" t="s">
        <v>591</v>
      </c>
      <c r="C152" s="551">
        <v>45</v>
      </c>
      <c r="D152" s="551">
        <v>45</v>
      </c>
    </row>
    <row r="153" spans="1:4" ht="13.8">
      <c r="A153" s="222" t="s">
        <v>592</v>
      </c>
      <c r="B153" s="226" t="s">
        <v>593</v>
      </c>
      <c r="C153" s="551">
        <v>179</v>
      </c>
      <c r="D153" s="551">
        <v>179</v>
      </c>
    </row>
    <row r="154" spans="1:4" ht="13.8">
      <c r="A154" s="222" t="s">
        <v>594</v>
      </c>
      <c r="B154" s="226" t="s">
        <v>595</v>
      </c>
      <c r="C154" s="551">
        <v>89</v>
      </c>
      <c r="D154" s="551">
        <v>89</v>
      </c>
    </row>
    <row r="155" spans="1:4" ht="13.8">
      <c r="A155" s="222" t="s">
        <v>596</v>
      </c>
      <c r="B155" s="226" t="s">
        <v>597</v>
      </c>
      <c r="C155" s="551">
        <v>158</v>
      </c>
      <c r="D155" s="551">
        <v>158</v>
      </c>
    </row>
    <row r="156" spans="1:4" ht="13.8">
      <c r="A156" s="222" t="s">
        <v>598</v>
      </c>
      <c r="B156" s="226" t="s">
        <v>599</v>
      </c>
      <c r="C156" s="551">
        <v>220</v>
      </c>
      <c r="D156" s="551">
        <v>220</v>
      </c>
    </row>
    <row r="157" spans="1:4" ht="13.8">
      <c r="A157" s="222" t="s">
        <v>600</v>
      </c>
      <c r="B157" s="226" t="s">
        <v>601</v>
      </c>
      <c r="C157" s="551">
        <v>12</v>
      </c>
      <c r="D157" s="551">
        <v>12</v>
      </c>
    </row>
    <row r="158" spans="1:4" ht="13.8">
      <c r="A158" s="222" t="s">
        <v>602</v>
      </c>
      <c r="B158" s="226" t="s">
        <v>603</v>
      </c>
      <c r="C158" s="551">
        <v>21</v>
      </c>
      <c r="D158" s="551">
        <v>21</v>
      </c>
    </row>
    <row r="159" spans="1:4" ht="13.8">
      <c r="A159" s="222" t="s">
        <v>604</v>
      </c>
      <c r="B159" s="226" t="s">
        <v>605</v>
      </c>
      <c r="C159" s="551">
        <v>26</v>
      </c>
      <c r="D159" s="551">
        <v>26</v>
      </c>
    </row>
    <row r="160" spans="1:4" ht="13.8">
      <c r="A160" s="222" t="s">
        <v>606</v>
      </c>
      <c r="B160" s="226" t="s">
        <v>607</v>
      </c>
      <c r="C160" s="551">
        <v>69</v>
      </c>
      <c r="D160" s="551">
        <v>69</v>
      </c>
    </row>
    <row r="161" spans="1:4" ht="13.8">
      <c r="A161" s="222" t="s">
        <v>608</v>
      </c>
      <c r="B161" s="226" t="s">
        <v>609</v>
      </c>
      <c r="C161" s="551">
        <v>249</v>
      </c>
      <c r="D161" s="551">
        <v>249</v>
      </c>
    </row>
    <row r="162" spans="1:4" ht="13.8">
      <c r="A162" s="222" t="s">
        <v>610</v>
      </c>
      <c r="B162" s="226" t="s">
        <v>611</v>
      </c>
      <c r="C162" s="551">
        <v>0</v>
      </c>
      <c r="D162" s="551">
        <v>0</v>
      </c>
    </row>
    <row r="163" spans="1:4" ht="13.8">
      <c r="A163" s="222" t="s">
        <v>612</v>
      </c>
      <c r="B163" s="226" t="s">
        <v>613</v>
      </c>
      <c r="C163" s="551">
        <v>0</v>
      </c>
      <c r="D163" s="551">
        <v>0</v>
      </c>
    </row>
    <row r="164" spans="1:4" ht="13.8">
      <c r="A164" s="222" t="s">
        <v>614</v>
      </c>
      <c r="B164" s="226" t="s">
        <v>615</v>
      </c>
      <c r="C164" s="551">
        <v>1</v>
      </c>
      <c r="D164" s="551">
        <v>1</v>
      </c>
    </row>
    <row r="165" spans="1:4" ht="13.8">
      <c r="A165" s="222" t="s">
        <v>616</v>
      </c>
      <c r="B165" s="226" t="s">
        <v>617</v>
      </c>
      <c r="C165" s="551">
        <v>3</v>
      </c>
      <c r="D165" s="551">
        <v>3</v>
      </c>
    </row>
    <row r="166" spans="1:4" ht="13.8">
      <c r="A166" s="222" t="s">
        <v>618</v>
      </c>
      <c r="B166" s="226" t="s">
        <v>619</v>
      </c>
      <c r="C166" s="551">
        <v>93</v>
      </c>
      <c r="D166" s="551">
        <v>93</v>
      </c>
    </row>
    <row r="167" spans="1:4" ht="13.8">
      <c r="A167" s="222" t="s">
        <v>620</v>
      </c>
      <c r="B167" s="226" t="s">
        <v>621</v>
      </c>
      <c r="C167" s="551">
        <v>1</v>
      </c>
      <c r="D167" s="551">
        <v>1</v>
      </c>
    </row>
    <row r="168" spans="1:4" ht="13.8">
      <c r="A168" s="222" t="s">
        <v>622</v>
      </c>
      <c r="B168" s="226" t="s">
        <v>623</v>
      </c>
      <c r="C168" s="551">
        <v>3</v>
      </c>
      <c r="D168" s="551">
        <v>3</v>
      </c>
    </row>
    <row r="169" spans="1:4" ht="13.8">
      <c r="A169" s="222" t="s">
        <v>624</v>
      </c>
      <c r="B169" s="226" t="s">
        <v>625</v>
      </c>
      <c r="C169" s="551">
        <v>16</v>
      </c>
      <c r="D169" s="551">
        <v>16</v>
      </c>
    </row>
    <row r="170" spans="1:4" ht="13.8">
      <c r="A170" s="222" t="s">
        <v>626</v>
      </c>
      <c r="B170" s="226" t="s">
        <v>627</v>
      </c>
      <c r="C170" s="551">
        <v>165</v>
      </c>
      <c r="D170" s="551">
        <v>165</v>
      </c>
    </row>
    <row r="171" spans="1:4" ht="13.8">
      <c r="A171" s="222" t="s">
        <v>628</v>
      </c>
      <c r="B171" s="226" t="s">
        <v>629</v>
      </c>
      <c r="C171" s="551">
        <v>9</v>
      </c>
      <c r="D171" s="551">
        <v>9</v>
      </c>
    </row>
    <row r="172" spans="1:4" ht="13.8">
      <c r="A172" s="222" t="s">
        <v>630</v>
      </c>
      <c r="B172" s="226" t="s">
        <v>631</v>
      </c>
      <c r="C172" s="551">
        <v>82</v>
      </c>
      <c r="D172" s="551">
        <v>82</v>
      </c>
    </row>
    <row r="173" spans="1:4" ht="13.8">
      <c r="A173" s="222" t="s">
        <v>632</v>
      </c>
      <c r="B173" s="226" t="s">
        <v>633</v>
      </c>
      <c r="C173" s="551">
        <v>8</v>
      </c>
      <c r="D173" s="551">
        <v>8</v>
      </c>
    </row>
    <row r="174" spans="1:4" ht="13.8">
      <c r="A174" s="222" t="s">
        <v>634</v>
      </c>
      <c r="B174" s="229" t="s">
        <v>635</v>
      </c>
      <c r="C174" s="551">
        <v>57</v>
      </c>
      <c r="D174" s="551">
        <v>57</v>
      </c>
    </row>
    <row r="175" spans="1:4" ht="13.8">
      <c r="A175" s="222" t="s">
        <v>636</v>
      </c>
      <c r="B175" s="226" t="s">
        <v>637</v>
      </c>
      <c r="C175" s="551">
        <v>0</v>
      </c>
      <c r="D175" s="551">
        <v>0</v>
      </c>
    </row>
    <row r="176" spans="1:4" ht="13.8">
      <c r="A176" s="222" t="s">
        <v>638</v>
      </c>
      <c r="B176" s="226" t="s">
        <v>639</v>
      </c>
      <c r="C176" s="551">
        <v>3</v>
      </c>
      <c r="D176" s="551">
        <v>3</v>
      </c>
    </row>
    <row r="177" spans="1:4" ht="13.8">
      <c r="A177" s="222" t="s">
        <v>640</v>
      </c>
      <c r="B177" s="226" t="s">
        <v>641</v>
      </c>
      <c r="C177" s="551">
        <v>11</v>
      </c>
      <c r="D177" s="551">
        <v>11</v>
      </c>
    </row>
    <row r="178" spans="1:4" ht="13.8">
      <c r="A178" s="222" t="s">
        <v>642</v>
      </c>
      <c r="B178" s="226" t="s">
        <v>643</v>
      </c>
      <c r="C178" s="551">
        <v>18</v>
      </c>
      <c r="D178" s="551">
        <v>18</v>
      </c>
    </row>
    <row r="179" spans="1:4" ht="13.8">
      <c r="A179" s="222" t="s">
        <v>644</v>
      </c>
      <c r="B179" s="226" t="s">
        <v>645</v>
      </c>
      <c r="C179" s="551">
        <v>0</v>
      </c>
      <c r="D179" s="551">
        <v>0</v>
      </c>
    </row>
    <row r="180" spans="1:4" ht="13.8">
      <c r="A180" s="222" t="s">
        <v>646</v>
      </c>
      <c r="B180" s="226" t="s">
        <v>647</v>
      </c>
      <c r="C180" s="551">
        <v>2</v>
      </c>
      <c r="D180" s="551">
        <v>2</v>
      </c>
    </row>
    <row r="181" spans="1:4" ht="13.8">
      <c r="A181" s="222" t="s">
        <v>648</v>
      </c>
      <c r="B181" s="226" t="s">
        <v>649</v>
      </c>
      <c r="C181" s="551">
        <v>4</v>
      </c>
      <c r="D181" s="551">
        <v>4</v>
      </c>
    </row>
    <row r="182" spans="1:4" ht="13.8">
      <c r="A182" s="222" t="s">
        <v>650</v>
      </c>
      <c r="B182" s="226" t="s">
        <v>651</v>
      </c>
      <c r="C182" s="551">
        <v>9</v>
      </c>
      <c r="D182" s="551">
        <v>9</v>
      </c>
    </row>
    <row r="183" spans="1:4" ht="13.8">
      <c r="A183" s="222" t="s">
        <v>652</v>
      </c>
      <c r="B183" s="226" t="s">
        <v>653</v>
      </c>
      <c r="C183" s="551">
        <v>35</v>
      </c>
      <c r="D183" s="551">
        <v>35</v>
      </c>
    </row>
    <row r="184" spans="1:4" ht="13.8">
      <c r="A184" s="222" t="s">
        <v>654</v>
      </c>
      <c r="B184" s="226" t="s">
        <v>655</v>
      </c>
      <c r="C184" s="551">
        <v>38</v>
      </c>
      <c r="D184" s="551">
        <v>38</v>
      </c>
    </row>
    <row r="185" spans="1:4" ht="13.8">
      <c r="A185" s="222" t="s">
        <v>656</v>
      </c>
      <c r="B185" s="226" t="s">
        <v>657</v>
      </c>
      <c r="C185" s="551">
        <v>0</v>
      </c>
      <c r="D185" s="551">
        <v>0</v>
      </c>
    </row>
    <row r="186" spans="1:4" ht="18">
      <c r="A186" s="221">
        <v>5</v>
      </c>
      <c r="B186" s="228" t="s">
        <v>658</v>
      </c>
      <c r="C186" s="550"/>
      <c r="D186" s="550"/>
    </row>
    <row r="187" spans="1:4" ht="27.6">
      <c r="A187" s="222" t="s">
        <v>659</v>
      </c>
      <c r="B187" s="226" t="s">
        <v>660</v>
      </c>
      <c r="C187" s="551">
        <v>10</v>
      </c>
      <c r="D187" s="551">
        <v>10</v>
      </c>
    </row>
    <row r="188" spans="1:4" ht="27.6">
      <c r="A188" s="222" t="s">
        <v>661</v>
      </c>
      <c r="B188" s="226" t="s">
        <v>662</v>
      </c>
      <c r="C188" s="551">
        <v>56</v>
      </c>
      <c r="D188" s="551">
        <v>56</v>
      </c>
    </row>
    <row r="189" spans="1:4" ht="13.8">
      <c r="A189" s="222" t="s">
        <v>663</v>
      </c>
      <c r="B189" s="226" t="s">
        <v>664</v>
      </c>
      <c r="C189" s="551">
        <v>4</v>
      </c>
      <c r="D189" s="551">
        <v>4</v>
      </c>
    </row>
    <row r="190" spans="1:4" ht="27.6">
      <c r="A190" s="227" t="s">
        <v>665</v>
      </c>
      <c r="B190" s="229" t="s">
        <v>666</v>
      </c>
      <c r="C190" s="551">
        <v>0</v>
      </c>
      <c r="D190" s="551">
        <v>0</v>
      </c>
    </row>
    <row r="191" spans="1:4" ht="27.6">
      <c r="A191" s="227" t="s">
        <v>667</v>
      </c>
      <c r="B191" s="229" t="s">
        <v>668</v>
      </c>
      <c r="C191" s="551">
        <v>0</v>
      </c>
      <c r="D191" s="551">
        <v>0</v>
      </c>
    </row>
    <row r="192" spans="1:4" ht="27.6">
      <c r="A192" s="227" t="s">
        <v>669</v>
      </c>
      <c r="B192" s="229" t="s">
        <v>666</v>
      </c>
      <c r="C192" s="551">
        <v>0</v>
      </c>
      <c r="D192" s="551">
        <v>0</v>
      </c>
    </row>
    <row r="193" spans="1:4" ht="27.6">
      <c r="A193" s="227" t="s">
        <v>670</v>
      </c>
      <c r="B193" s="229" t="s">
        <v>671</v>
      </c>
      <c r="C193" s="551">
        <v>0</v>
      </c>
      <c r="D193" s="551">
        <v>0</v>
      </c>
    </row>
    <row r="194" spans="1:4" ht="13.8">
      <c r="A194" s="222" t="s">
        <v>672</v>
      </c>
      <c r="B194" s="226" t="s">
        <v>673</v>
      </c>
      <c r="C194" s="551">
        <v>0</v>
      </c>
      <c r="D194" s="551">
        <v>0</v>
      </c>
    </row>
    <row r="195" spans="1:4" ht="13.8">
      <c r="A195" s="222" t="s">
        <v>674</v>
      </c>
      <c r="B195" s="226" t="s">
        <v>675</v>
      </c>
      <c r="C195" s="551">
        <v>0</v>
      </c>
      <c r="D195" s="551">
        <v>0</v>
      </c>
    </row>
    <row r="196" spans="1:4" ht="13.8">
      <c r="A196" s="222" t="s">
        <v>676</v>
      </c>
      <c r="B196" s="226" t="s">
        <v>677</v>
      </c>
      <c r="C196" s="551">
        <v>0</v>
      </c>
      <c r="D196" s="551">
        <v>0</v>
      </c>
    </row>
    <row r="197" spans="1:4" ht="13.8">
      <c r="A197" s="222" t="s">
        <v>678</v>
      </c>
      <c r="B197" s="226" t="s">
        <v>679</v>
      </c>
      <c r="C197" s="551">
        <v>0</v>
      </c>
      <c r="D197" s="551">
        <v>0</v>
      </c>
    </row>
    <row r="198" spans="1:4" ht="27.6">
      <c r="A198" s="222" t="s">
        <v>680</v>
      </c>
      <c r="B198" s="226" t="s">
        <v>681</v>
      </c>
      <c r="C198" s="551">
        <v>0</v>
      </c>
      <c r="D198" s="551">
        <v>0</v>
      </c>
    </row>
    <row r="199" spans="1:4" ht="27.6">
      <c r="A199" s="222" t="s">
        <v>682</v>
      </c>
      <c r="B199" s="226" t="s">
        <v>683</v>
      </c>
      <c r="C199" s="551">
        <v>0</v>
      </c>
      <c r="D199" s="551">
        <v>0</v>
      </c>
    </row>
    <row r="200" spans="1:4" ht="27.6">
      <c r="A200" s="222" t="s">
        <v>684</v>
      </c>
      <c r="B200" s="226" t="s">
        <v>685</v>
      </c>
      <c r="C200" s="551">
        <v>0</v>
      </c>
      <c r="D200" s="551">
        <v>0</v>
      </c>
    </row>
    <row r="201" spans="1:4" ht="27.6">
      <c r="A201" s="222" t="s">
        <v>686</v>
      </c>
      <c r="B201" s="226" t="s">
        <v>687</v>
      </c>
      <c r="C201" s="551">
        <v>11</v>
      </c>
      <c r="D201" s="551">
        <v>11</v>
      </c>
    </row>
    <row r="202" spans="1:4" ht="27.6">
      <c r="A202" s="222" t="s">
        <v>688</v>
      </c>
      <c r="B202" s="226" t="s">
        <v>689</v>
      </c>
      <c r="C202" s="551">
        <v>38</v>
      </c>
      <c r="D202" s="551">
        <v>38</v>
      </c>
    </row>
    <row r="203" spans="1:4" ht="27.6">
      <c r="A203" s="222" t="s">
        <v>690</v>
      </c>
      <c r="B203" s="226" t="s">
        <v>691</v>
      </c>
      <c r="C203" s="551">
        <v>0</v>
      </c>
      <c r="D203" s="551">
        <v>0</v>
      </c>
    </row>
    <row r="204" spans="1:4" ht="27.6">
      <c r="A204" s="222" t="s">
        <v>692</v>
      </c>
      <c r="B204" s="226" t="s">
        <v>693</v>
      </c>
      <c r="C204" s="551">
        <v>0</v>
      </c>
      <c r="D204" s="551">
        <v>0</v>
      </c>
    </row>
    <row r="205" spans="1:4" ht="13.8">
      <c r="A205" s="222" t="s">
        <v>694</v>
      </c>
      <c r="B205" s="226" t="s">
        <v>695</v>
      </c>
      <c r="C205" s="551">
        <v>0</v>
      </c>
      <c r="D205" s="551">
        <v>0</v>
      </c>
    </row>
    <row r="206" spans="1:4" ht="27.6">
      <c r="A206" s="222" t="s">
        <v>696</v>
      </c>
      <c r="B206" s="226" t="s">
        <v>697</v>
      </c>
      <c r="C206" s="551">
        <v>68</v>
      </c>
      <c r="D206" s="551">
        <v>68</v>
      </c>
    </row>
    <row r="207" spans="1:4" ht="13.8">
      <c r="A207" s="222" t="s">
        <v>698</v>
      </c>
      <c r="B207" s="226" t="s">
        <v>699</v>
      </c>
      <c r="C207" s="551">
        <v>322</v>
      </c>
      <c r="D207" s="551">
        <v>322</v>
      </c>
    </row>
    <row r="208" spans="1:4" ht="27.6">
      <c r="A208" s="222" t="s">
        <v>700</v>
      </c>
      <c r="B208" s="226" t="s">
        <v>701</v>
      </c>
      <c r="C208" s="551">
        <v>11</v>
      </c>
      <c r="D208" s="551">
        <v>11</v>
      </c>
    </row>
    <row r="209" spans="1:4" ht="27.6">
      <c r="A209" s="222" t="s">
        <v>702</v>
      </c>
      <c r="B209" s="226" t="s">
        <v>703</v>
      </c>
      <c r="C209" s="551">
        <v>59</v>
      </c>
      <c r="D209" s="551">
        <v>59</v>
      </c>
    </row>
    <row r="210" spans="1:4" ht="13.8">
      <c r="A210" s="222" t="s">
        <v>704</v>
      </c>
      <c r="B210" s="226" t="s">
        <v>705</v>
      </c>
      <c r="C210" s="551">
        <v>23</v>
      </c>
      <c r="D210" s="551">
        <v>23</v>
      </c>
    </row>
    <row r="211" spans="1:4" ht="13.8">
      <c r="A211" s="222" t="s">
        <v>706</v>
      </c>
      <c r="B211" s="226" t="s">
        <v>707</v>
      </c>
      <c r="C211" s="551">
        <v>121</v>
      </c>
      <c r="D211" s="551">
        <v>121</v>
      </c>
    </row>
    <row r="212" spans="1:4" ht="27.6">
      <c r="A212" s="227" t="s">
        <v>708</v>
      </c>
      <c r="B212" s="229" t="s">
        <v>709</v>
      </c>
      <c r="C212" s="551">
        <v>5</v>
      </c>
      <c r="D212" s="551">
        <v>5</v>
      </c>
    </row>
    <row r="213" spans="1:4" ht="27.6">
      <c r="A213" s="227" t="s">
        <v>710</v>
      </c>
      <c r="B213" s="229" t="s">
        <v>711</v>
      </c>
      <c r="C213" s="551">
        <v>44</v>
      </c>
      <c r="D213" s="551">
        <v>44</v>
      </c>
    </row>
    <row r="214" spans="1:4" ht="27.6">
      <c r="A214" s="222" t="s">
        <v>712</v>
      </c>
      <c r="B214" s="226" t="s">
        <v>713</v>
      </c>
      <c r="C214" s="551">
        <v>27</v>
      </c>
      <c r="D214" s="551">
        <v>27</v>
      </c>
    </row>
    <row r="215" spans="1:4" ht="27.6">
      <c r="A215" s="222" t="s">
        <v>714</v>
      </c>
      <c r="B215" s="226" t="s">
        <v>715</v>
      </c>
      <c r="C215" s="551">
        <v>38</v>
      </c>
      <c r="D215" s="551">
        <v>38</v>
      </c>
    </row>
    <row r="216" spans="1:4" ht="27.6">
      <c r="A216" s="222" t="s">
        <v>716</v>
      </c>
      <c r="B216" s="226" t="s">
        <v>717</v>
      </c>
      <c r="C216" s="551">
        <v>45</v>
      </c>
      <c r="D216" s="551">
        <v>45</v>
      </c>
    </row>
    <row r="217" spans="1:4" ht="27.6">
      <c r="A217" s="222" t="s">
        <v>718</v>
      </c>
      <c r="B217" s="226" t="s">
        <v>719</v>
      </c>
      <c r="C217" s="551">
        <v>29</v>
      </c>
      <c r="D217" s="551">
        <v>29</v>
      </c>
    </row>
    <row r="218" spans="1:4" ht="27.6">
      <c r="A218" s="222" t="s">
        <v>720</v>
      </c>
      <c r="B218" s="226" t="s">
        <v>721</v>
      </c>
      <c r="C218" s="551">
        <v>298</v>
      </c>
      <c r="D218" s="551">
        <v>298</v>
      </c>
    </row>
    <row r="219" spans="1:4" ht="27.6">
      <c r="A219" s="227" t="s">
        <v>722</v>
      </c>
      <c r="B219" s="229" t="s">
        <v>723</v>
      </c>
      <c r="C219" s="551">
        <v>10</v>
      </c>
      <c r="D219" s="551">
        <v>10</v>
      </c>
    </row>
    <row r="220" spans="1:4" ht="27.6">
      <c r="A220" s="227" t="s">
        <v>724</v>
      </c>
      <c r="B220" s="229" t="s">
        <v>725</v>
      </c>
      <c r="C220" s="551">
        <v>62</v>
      </c>
      <c r="D220" s="551">
        <v>62</v>
      </c>
    </row>
    <row r="221" spans="1:4" ht="13.8">
      <c r="A221" s="222" t="s">
        <v>726</v>
      </c>
      <c r="B221" s="230" t="s">
        <v>727</v>
      </c>
      <c r="C221" s="551">
        <v>1</v>
      </c>
      <c r="D221" s="551">
        <v>1</v>
      </c>
    </row>
    <row r="222" spans="1:4" ht="13.8">
      <c r="A222" s="222" t="s">
        <v>728</v>
      </c>
      <c r="B222" s="230" t="s">
        <v>727</v>
      </c>
      <c r="C222" s="551">
        <v>19</v>
      </c>
      <c r="D222" s="551">
        <v>19</v>
      </c>
    </row>
    <row r="223" spans="1:4" ht="13.8">
      <c r="A223" s="222" t="s">
        <v>729</v>
      </c>
      <c r="B223" s="230" t="s">
        <v>730</v>
      </c>
      <c r="C223" s="551">
        <v>1</v>
      </c>
      <c r="D223" s="551">
        <v>1</v>
      </c>
    </row>
    <row r="224" spans="1:4" ht="13.8">
      <c r="A224" s="222" t="s">
        <v>731</v>
      </c>
      <c r="B224" s="230" t="s">
        <v>732</v>
      </c>
      <c r="C224" s="551">
        <v>3</v>
      </c>
      <c r="D224" s="551">
        <v>3</v>
      </c>
    </row>
    <row r="225" spans="1:4" ht="13.8">
      <c r="A225" s="222" t="s">
        <v>733</v>
      </c>
      <c r="B225" s="226" t="s">
        <v>734</v>
      </c>
      <c r="C225" s="551">
        <v>0</v>
      </c>
      <c r="D225" s="551">
        <v>0</v>
      </c>
    </row>
    <row r="226" spans="1:4" ht="13.8">
      <c r="A226" s="222" t="s">
        <v>735</v>
      </c>
      <c r="B226" s="226" t="s">
        <v>736</v>
      </c>
      <c r="C226" s="551">
        <v>97</v>
      </c>
      <c r="D226" s="551">
        <v>97</v>
      </c>
    </row>
    <row r="227" spans="1:4" ht="13.8">
      <c r="A227" s="222" t="s">
        <v>737</v>
      </c>
      <c r="B227" s="226" t="s">
        <v>738</v>
      </c>
      <c r="C227" s="551">
        <v>9</v>
      </c>
      <c r="D227" s="551">
        <v>9</v>
      </c>
    </row>
    <row r="228" spans="1:4" ht="13.8">
      <c r="A228" s="222" t="s">
        <v>739</v>
      </c>
      <c r="B228" s="226" t="s">
        <v>740</v>
      </c>
      <c r="C228" s="551">
        <v>25</v>
      </c>
      <c r="D228" s="551">
        <v>25</v>
      </c>
    </row>
    <row r="229" spans="1:4" ht="13.8">
      <c r="A229" s="222" t="s">
        <v>741</v>
      </c>
      <c r="B229" s="226" t="s">
        <v>742</v>
      </c>
      <c r="C229" s="551">
        <v>14</v>
      </c>
      <c r="D229" s="551">
        <v>14</v>
      </c>
    </row>
    <row r="230" spans="1:4" ht="13.8">
      <c r="A230" s="222" t="s">
        <v>743</v>
      </c>
      <c r="B230" s="226" t="s">
        <v>744</v>
      </c>
      <c r="C230" s="551">
        <v>5</v>
      </c>
      <c r="D230" s="551">
        <v>5</v>
      </c>
    </row>
    <row r="231" spans="1:4" ht="27.6">
      <c r="A231" s="222" t="s">
        <v>745</v>
      </c>
      <c r="B231" s="226" t="s">
        <v>746</v>
      </c>
      <c r="C231" s="551">
        <v>67</v>
      </c>
      <c r="D231" s="551">
        <v>67</v>
      </c>
    </row>
    <row r="232" spans="1:4" ht="27.6">
      <c r="A232" s="222" t="s">
        <v>747</v>
      </c>
      <c r="B232" s="226" t="s">
        <v>748</v>
      </c>
      <c r="C232" s="551">
        <v>82</v>
      </c>
      <c r="D232" s="551">
        <v>82</v>
      </c>
    </row>
    <row r="233" spans="1:4" ht="27.6">
      <c r="A233" s="222" t="s">
        <v>749</v>
      </c>
      <c r="B233" s="226" t="s">
        <v>750</v>
      </c>
      <c r="C233" s="551">
        <v>105</v>
      </c>
      <c r="D233" s="551">
        <v>105</v>
      </c>
    </row>
    <row r="234" spans="1:4" ht="27.6">
      <c r="A234" s="222" t="s">
        <v>751</v>
      </c>
      <c r="B234" s="226" t="s">
        <v>752</v>
      </c>
      <c r="C234" s="551">
        <v>1094</v>
      </c>
      <c r="D234" s="551">
        <v>1094</v>
      </c>
    </row>
    <row r="235" spans="1:4" ht="13.8">
      <c r="A235" s="222" t="s">
        <v>753</v>
      </c>
      <c r="B235" s="226" t="s">
        <v>754</v>
      </c>
      <c r="C235" s="551">
        <v>2</v>
      </c>
      <c r="D235" s="551">
        <v>2</v>
      </c>
    </row>
    <row r="236" spans="1:4" ht="13.8">
      <c r="A236" s="222" t="s">
        <v>755</v>
      </c>
      <c r="B236" s="226" t="s">
        <v>756</v>
      </c>
      <c r="C236" s="551">
        <v>3</v>
      </c>
      <c r="D236" s="551">
        <v>3</v>
      </c>
    </row>
    <row r="237" spans="1:4" ht="27.6">
      <c r="A237" s="222" t="s">
        <v>757</v>
      </c>
      <c r="B237" s="226" t="s">
        <v>758</v>
      </c>
      <c r="C237" s="551">
        <v>19</v>
      </c>
      <c r="D237" s="551">
        <v>19</v>
      </c>
    </row>
    <row r="238" spans="1:4" ht="27.6">
      <c r="A238" s="222" t="s">
        <v>759</v>
      </c>
      <c r="B238" s="226" t="s">
        <v>760</v>
      </c>
      <c r="C238" s="551">
        <v>37</v>
      </c>
      <c r="D238" s="551">
        <v>37</v>
      </c>
    </row>
    <row r="239" spans="1:4" ht="13.8">
      <c r="A239" s="222" t="s">
        <v>761</v>
      </c>
      <c r="B239" s="226" t="s">
        <v>762</v>
      </c>
      <c r="C239" s="551">
        <v>0</v>
      </c>
      <c r="D239" s="551">
        <v>0</v>
      </c>
    </row>
    <row r="240" spans="1:4" ht="13.8">
      <c r="A240" s="222" t="s">
        <v>763</v>
      </c>
      <c r="B240" s="226" t="s">
        <v>764</v>
      </c>
      <c r="C240" s="551">
        <v>1</v>
      </c>
      <c r="D240" s="551">
        <v>1</v>
      </c>
    </row>
    <row r="241" spans="1:4" ht="13.8">
      <c r="A241" s="222" t="s">
        <v>765</v>
      </c>
      <c r="B241" s="226" t="s">
        <v>766</v>
      </c>
      <c r="C241" s="551">
        <v>178</v>
      </c>
      <c r="D241" s="551">
        <v>178</v>
      </c>
    </row>
    <row r="242" spans="1:4" ht="13.8">
      <c r="A242" s="222" t="s">
        <v>767</v>
      </c>
      <c r="B242" s="226" t="s">
        <v>768</v>
      </c>
      <c r="C242" s="551">
        <v>444</v>
      </c>
      <c r="D242" s="551">
        <v>444</v>
      </c>
    </row>
    <row r="243" spans="1:4" ht="13.8">
      <c r="A243" s="222" t="s">
        <v>769</v>
      </c>
      <c r="B243" s="226" t="s">
        <v>770</v>
      </c>
      <c r="C243" s="551">
        <v>6</v>
      </c>
      <c r="D243" s="551">
        <v>6</v>
      </c>
    </row>
    <row r="244" spans="1:4" ht="13.8">
      <c r="A244" s="222" t="s">
        <v>771</v>
      </c>
      <c r="B244" s="226" t="s">
        <v>772</v>
      </c>
      <c r="C244" s="551">
        <v>19</v>
      </c>
      <c r="D244" s="551">
        <v>19</v>
      </c>
    </row>
    <row r="245" spans="1:4" ht="13.8">
      <c r="A245" s="222" t="s">
        <v>773</v>
      </c>
      <c r="B245" s="226" t="s">
        <v>774</v>
      </c>
      <c r="C245" s="551">
        <v>0</v>
      </c>
      <c r="D245" s="551">
        <v>0</v>
      </c>
    </row>
    <row r="246" spans="1:4" ht="13.8">
      <c r="A246" s="222" t="s">
        <v>775</v>
      </c>
      <c r="B246" s="226" t="s">
        <v>776</v>
      </c>
      <c r="C246" s="551">
        <v>1</v>
      </c>
      <c r="D246" s="551">
        <v>1</v>
      </c>
    </row>
    <row r="247" spans="1:4" ht="13.8">
      <c r="A247" s="222" t="s">
        <v>777</v>
      </c>
      <c r="B247" s="226" t="s">
        <v>778</v>
      </c>
      <c r="C247" s="551">
        <v>13</v>
      </c>
      <c r="D247" s="551">
        <v>13</v>
      </c>
    </row>
    <row r="248" spans="1:4" ht="13.8">
      <c r="A248" s="222" t="s">
        <v>779</v>
      </c>
      <c r="B248" s="226" t="s">
        <v>780</v>
      </c>
      <c r="C248" s="551">
        <v>74</v>
      </c>
      <c r="D248" s="551">
        <v>74</v>
      </c>
    </row>
    <row r="249" spans="1:4" ht="13.8">
      <c r="A249" s="222" t="s">
        <v>781</v>
      </c>
      <c r="B249" s="226" t="s">
        <v>782</v>
      </c>
      <c r="C249" s="551">
        <v>37</v>
      </c>
      <c r="D249" s="551">
        <v>37</v>
      </c>
    </row>
    <row r="250" spans="1:4" ht="13.8">
      <c r="A250" s="222" t="s">
        <v>783</v>
      </c>
      <c r="B250" s="226" t="s">
        <v>784</v>
      </c>
      <c r="C250" s="551">
        <v>88</v>
      </c>
      <c r="D250" s="551">
        <v>88</v>
      </c>
    </row>
    <row r="251" spans="1:4" ht="13.8">
      <c r="A251" s="222" t="s">
        <v>785</v>
      </c>
      <c r="B251" s="226" t="s">
        <v>786</v>
      </c>
      <c r="C251" s="551">
        <v>23</v>
      </c>
      <c r="D251" s="551">
        <v>23</v>
      </c>
    </row>
    <row r="252" spans="1:4" ht="13.8">
      <c r="A252" s="222" t="s">
        <v>787</v>
      </c>
      <c r="B252" s="226" t="s">
        <v>788</v>
      </c>
      <c r="C252" s="551">
        <v>74</v>
      </c>
      <c r="D252" s="551">
        <v>74</v>
      </c>
    </row>
    <row r="253" spans="1:4" ht="13.8">
      <c r="A253" s="222" t="s">
        <v>789</v>
      </c>
      <c r="B253" s="226" t="s">
        <v>790</v>
      </c>
      <c r="C253" s="551">
        <v>0</v>
      </c>
      <c r="D253" s="551">
        <v>0</v>
      </c>
    </row>
    <row r="254" spans="1:4" ht="13.8">
      <c r="A254" s="222" t="s">
        <v>791</v>
      </c>
      <c r="B254" s="226" t="s">
        <v>792</v>
      </c>
      <c r="C254" s="551">
        <v>0</v>
      </c>
      <c r="D254" s="551">
        <v>0</v>
      </c>
    </row>
    <row r="255" spans="1:4" ht="13.8">
      <c r="A255" s="222" t="s">
        <v>793</v>
      </c>
      <c r="B255" s="226" t="s">
        <v>794</v>
      </c>
      <c r="C255" s="551">
        <v>3</v>
      </c>
      <c r="D255" s="551">
        <v>3</v>
      </c>
    </row>
    <row r="256" spans="1:4" ht="13.8">
      <c r="A256" s="222" t="s">
        <v>795</v>
      </c>
      <c r="B256" s="226" t="s">
        <v>796</v>
      </c>
      <c r="C256" s="551">
        <v>6</v>
      </c>
      <c r="D256" s="551">
        <v>6</v>
      </c>
    </row>
    <row r="257" spans="1:4" ht="13.8">
      <c r="A257" s="222" t="s">
        <v>797</v>
      </c>
      <c r="B257" s="230" t="s">
        <v>798</v>
      </c>
      <c r="C257" s="551">
        <v>7</v>
      </c>
      <c r="D257" s="551">
        <v>7</v>
      </c>
    </row>
    <row r="258" spans="1:4" ht="13.8">
      <c r="A258" s="222" t="s">
        <v>799</v>
      </c>
      <c r="B258" s="230" t="s">
        <v>800</v>
      </c>
      <c r="C258" s="551">
        <v>3</v>
      </c>
      <c r="D258" s="551">
        <v>3</v>
      </c>
    </row>
    <row r="259" spans="1:4" ht="13.8">
      <c r="A259" s="222" t="s">
        <v>801</v>
      </c>
      <c r="B259" s="230" t="s">
        <v>802</v>
      </c>
      <c r="C259" s="551">
        <v>3</v>
      </c>
      <c r="D259" s="551">
        <v>3</v>
      </c>
    </row>
    <row r="260" spans="1:4" ht="13.8">
      <c r="A260" s="222" t="s">
        <v>803</v>
      </c>
      <c r="B260" s="230" t="s">
        <v>804</v>
      </c>
      <c r="C260" s="551">
        <v>30</v>
      </c>
      <c r="D260" s="551">
        <v>30</v>
      </c>
    </row>
    <row r="261" spans="1:4" ht="13.8">
      <c r="A261" s="222" t="s">
        <v>805</v>
      </c>
      <c r="B261" s="226" t="s">
        <v>806</v>
      </c>
      <c r="C261" s="551">
        <v>4</v>
      </c>
      <c r="D261" s="551">
        <v>4</v>
      </c>
    </row>
    <row r="262" spans="1:4" ht="13.8">
      <c r="A262" s="222" t="s">
        <v>807</v>
      </c>
      <c r="B262" s="226" t="s">
        <v>808</v>
      </c>
      <c r="C262" s="551">
        <v>17</v>
      </c>
      <c r="D262" s="551">
        <v>17</v>
      </c>
    </row>
    <row r="263" spans="1:4" ht="13.8">
      <c r="A263" s="222" t="s">
        <v>809</v>
      </c>
      <c r="B263" s="230" t="s">
        <v>810</v>
      </c>
      <c r="C263" s="551">
        <v>42</v>
      </c>
      <c r="D263" s="551">
        <v>42</v>
      </c>
    </row>
    <row r="264" spans="1:4" ht="13.8">
      <c r="A264" s="222" t="s">
        <v>811</v>
      </c>
      <c r="B264" s="230" t="s">
        <v>812</v>
      </c>
      <c r="C264" s="551">
        <v>36</v>
      </c>
      <c r="D264" s="551">
        <v>36</v>
      </c>
    </row>
    <row r="265" spans="1:4" ht="13.8">
      <c r="A265" s="222" t="s">
        <v>813</v>
      </c>
      <c r="B265" s="230" t="s">
        <v>814</v>
      </c>
      <c r="C265" s="551">
        <v>43</v>
      </c>
      <c r="D265" s="551">
        <v>43</v>
      </c>
    </row>
    <row r="266" spans="1:4" ht="13.8">
      <c r="A266" s="222" t="s">
        <v>815</v>
      </c>
      <c r="B266" s="230" t="s">
        <v>816</v>
      </c>
      <c r="C266" s="551">
        <v>134</v>
      </c>
      <c r="D266" s="551">
        <v>134</v>
      </c>
    </row>
    <row r="267" spans="1:4" ht="18">
      <c r="A267" s="221">
        <v>6</v>
      </c>
      <c r="B267" s="228" t="s">
        <v>817</v>
      </c>
      <c r="C267" s="550"/>
      <c r="D267" s="550"/>
    </row>
    <row r="268" spans="1:4" ht="13.8">
      <c r="A268" s="222" t="s">
        <v>818</v>
      </c>
      <c r="B268" s="230" t="s">
        <v>819</v>
      </c>
      <c r="C268" s="551">
        <v>4</v>
      </c>
      <c r="D268" s="551">
        <v>4</v>
      </c>
    </row>
    <row r="269" spans="1:4" ht="13.8">
      <c r="A269" s="222" t="s">
        <v>820</v>
      </c>
      <c r="B269" s="230" t="s">
        <v>821</v>
      </c>
      <c r="C269" s="551">
        <v>60</v>
      </c>
      <c r="D269" s="551">
        <v>60</v>
      </c>
    </row>
    <row r="270" spans="1:4" ht="13.8">
      <c r="A270" s="222" t="s">
        <v>822</v>
      </c>
      <c r="B270" s="226" t="s">
        <v>823</v>
      </c>
      <c r="C270" s="551">
        <v>33</v>
      </c>
      <c r="D270" s="551">
        <v>33</v>
      </c>
    </row>
    <row r="271" spans="1:4" ht="13.8">
      <c r="A271" s="222" t="s">
        <v>824</v>
      </c>
      <c r="B271" s="226" t="s">
        <v>825</v>
      </c>
      <c r="C271" s="551">
        <v>189</v>
      </c>
      <c r="D271" s="551">
        <v>189</v>
      </c>
    </row>
    <row r="272" spans="1:4" ht="13.8">
      <c r="A272" s="222" t="s">
        <v>826</v>
      </c>
      <c r="B272" s="226" t="s">
        <v>827</v>
      </c>
      <c r="C272" s="551">
        <v>85</v>
      </c>
      <c r="D272" s="551">
        <v>85</v>
      </c>
    </row>
    <row r="273" spans="1:4" ht="27.6">
      <c r="A273" s="222" t="s">
        <v>828</v>
      </c>
      <c r="B273" s="226" t="s">
        <v>829</v>
      </c>
      <c r="C273" s="551">
        <v>113</v>
      </c>
      <c r="D273" s="551">
        <v>113</v>
      </c>
    </row>
    <row r="274" spans="1:4" ht="27.6">
      <c r="A274" s="222" t="s">
        <v>830</v>
      </c>
      <c r="B274" s="226" t="s">
        <v>831</v>
      </c>
      <c r="C274" s="551">
        <v>420</v>
      </c>
      <c r="D274" s="551">
        <v>420</v>
      </c>
    </row>
    <row r="275" spans="1:4" ht="13.8">
      <c r="A275" s="222" t="s">
        <v>832</v>
      </c>
      <c r="B275" s="226" t="s">
        <v>833</v>
      </c>
      <c r="C275" s="551">
        <v>2</v>
      </c>
      <c r="D275" s="551">
        <v>2</v>
      </c>
    </row>
    <row r="276" spans="1:4" ht="13.8">
      <c r="A276" s="222" t="s">
        <v>834</v>
      </c>
      <c r="B276" s="230" t="s">
        <v>835</v>
      </c>
      <c r="C276" s="551">
        <v>4</v>
      </c>
      <c r="D276" s="551">
        <v>4</v>
      </c>
    </row>
    <row r="277" spans="1:4" ht="13.8">
      <c r="A277" s="222" t="s">
        <v>836</v>
      </c>
      <c r="B277" s="230" t="s">
        <v>837</v>
      </c>
      <c r="C277" s="551">
        <v>24</v>
      </c>
      <c r="D277" s="551">
        <v>24</v>
      </c>
    </row>
    <row r="278" spans="1:4" ht="13.8">
      <c r="A278" s="222" t="s">
        <v>838</v>
      </c>
      <c r="B278" s="230" t="s">
        <v>839</v>
      </c>
      <c r="C278" s="551">
        <v>0</v>
      </c>
      <c r="D278" s="551">
        <v>0</v>
      </c>
    </row>
    <row r="279" spans="1:4" ht="13.8">
      <c r="A279" s="222" t="s">
        <v>840</v>
      </c>
      <c r="B279" s="230" t="s">
        <v>841</v>
      </c>
      <c r="C279" s="551">
        <v>27</v>
      </c>
      <c r="D279" s="551">
        <v>27</v>
      </c>
    </row>
    <row r="280" spans="1:4" ht="13.8">
      <c r="A280" s="222" t="s">
        <v>842</v>
      </c>
      <c r="B280" s="230" t="s">
        <v>843</v>
      </c>
      <c r="C280" s="551">
        <v>177</v>
      </c>
      <c r="D280" s="551">
        <v>177</v>
      </c>
    </row>
    <row r="281" spans="1:4" ht="13.8">
      <c r="A281" s="222" t="s">
        <v>844</v>
      </c>
      <c r="B281" s="230" t="s">
        <v>845</v>
      </c>
      <c r="C281" s="551">
        <v>0</v>
      </c>
      <c r="D281" s="551">
        <v>0</v>
      </c>
    </row>
    <row r="282" spans="1:4" ht="13.8">
      <c r="A282" s="222" t="s">
        <v>846</v>
      </c>
      <c r="B282" s="230" t="s">
        <v>847</v>
      </c>
      <c r="C282" s="551">
        <v>53</v>
      </c>
      <c r="D282" s="551">
        <v>53</v>
      </c>
    </row>
    <row r="283" spans="1:4" ht="13.8">
      <c r="A283" s="222" t="s">
        <v>848</v>
      </c>
      <c r="B283" s="226" t="s">
        <v>849</v>
      </c>
      <c r="C283" s="551">
        <v>83</v>
      </c>
      <c r="D283" s="551">
        <v>83</v>
      </c>
    </row>
    <row r="284" spans="1:4" ht="13.8">
      <c r="A284" s="227" t="s">
        <v>850</v>
      </c>
      <c r="B284" s="229" t="s">
        <v>851</v>
      </c>
      <c r="C284" s="551">
        <v>9</v>
      </c>
      <c r="D284" s="551">
        <v>9</v>
      </c>
    </row>
    <row r="285" spans="1:4" ht="13.8">
      <c r="A285" s="227" t="s">
        <v>852</v>
      </c>
      <c r="B285" s="229" t="s">
        <v>853</v>
      </c>
      <c r="C285" s="551">
        <v>896</v>
      </c>
      <c r="D285" s="551">
        <v>896</v>
      </c>
    </row>
    <row r="286" spans="1:4" ht="13.8">
      <c r="A286" s="222" t="s">
        <v>854</v>
      </c>
      <c r="B286" s="229" t="s">
        <v>855</v>
      </c>
      <c r="C286" s="551">
        <v>38</v>
      </c>
      <c r="D286" s="551">
        <v>38</v>
      </c>
    </row>
    <row r="287" spans="1:4" ht="13.8">
      <c r="A287" s="222" t="s">
        <v>856</v>
      </c>
      <c r="B287" s="226" t="s">
        <v>857</v>
      </c>
      <c r="C287" s="551">
        <v>4</v>
      </c>
      <c r="D287" s="551">
        <v>4</v>
      </c>
    </row>
    <row r="288" spans="1:4" ht="13.8">
      <c r="A288" s="222" t="s">
        <v>858</v>
      </c>
      <c r="B288" s="226" t="s">
        <v>859</v>
      </c>
      <c r="C288" s="551">
        <v>6</v>
      </c>
      <c r="D288" s="551">
        <v>6</v>
      </c>
    </row>
    <row r="289" spans="1:4" ht="13.8">
      <c r="A289" s="222" t="s">
        <v>860</v>
      </c>
      <c r="B289" s="226" t="s">
        <v>861</v>
      </c>
      <c r="C289" s="551">
        <v>9</v>
      </c>
      <c r="D289" s="551">
        <v>9</v>
      </c>
    </row>
    <row r="290" spans="1:4" ht="13.8">
      <c r="A290" s="222" t="s">
        <v>862</v>
      </c>
      <c r="B290" s="226" t="s">
        <v>863</v>
      </c>
      <c r="C290" s="551">
        <v>4</v>
      </c>
      <c r="D290" s="551">
        <v>4</v>
      </c>
    </row>
    <row r="291" spans="1:4" ht="13.8">
      <c r="A291" s="222" t="s">
        <v>864</v>
      </c>
      <c r="B291" s="226" t="s">
        <v>865</v>
      </c>
      <c r="C291" s="551">
        <v>120</v>
      </c>
      <c r="D291" s="551">
        <v>120</v>
      </c>
    </row>
    <row r="292" spans="1:4" ht="13.8">
      <c r="A292" s="222" t="s">
        <v>866</v>
      </c>
      <c r="B292" s="226" t="s">
        <v>867</v>
      </c>
      <c r="C292" s="551">
        <v>9</v>
      </c>
      <c r="D292" s="551">
        <v>9</v>
      </c>
    </row>
    <row r="293" spans="1:4" ht="13.8">
      <c r="A293" s="222" t="s">
        <v>868</v>
      </c>
      <c r="B293" s="226" t="s">
        <v>869</v>
      </c>
      <c r="C293" s="551">
        <v>13</v>
      </c>
      <c r="D293" s="551">
        <v>13</v>
      </c>
    </row>
    <row r="294" spans="1:4" ht="13.8">
      <c r="A294" s="222" t="s">
        <v>870</v>
      </c>
      <c r="B294" s="226" t="s">
        <v>871</v>
      </c>
      <c r="C294" s="551">
        <v>453</v>
      </c>
      <c r="D294" s="551">
        <v>453</v>
      </c>
    </row>
    <row r="295" spans="1:4" ht="13.8">
      <c r="A295" s="222" t="s">
        <v>872</v>
      </c>
      <c r="B295" s="226" t="s">
        <v>873</v>
      </c>
      <c r="C295" s="551">
        <v>205</v>
      </c>
      <c r="D295" s="551">
        <v>205</v>
      </c>
    </row>
    <row r="296" spans="1:4" ht="13.8">
      <c r="A296" s="222" t="s">
        <v>874</v>
      </c>
      <c r="B296" s="226" t="s">
        <v>875</v>
      </c>
      <c r="C296" s="551">
        <v>0</v>
      </c>
      <c r="D296" s="551">
        <v>0</v>
      </c>
    </row>
    <row r="297" spans="1:4" ht="13.8">
      <c r="A297" s="222" t="s">
        <v>876</v>
      </c>
      <c r="B297" s="226" t="s">
        <v>877</v>
      </c>
      <c r="C297" s="551">
        <v>2</v>
      </c>
      <c r="D297" s="551">
        <v>2</v>
      </c>
    </row>
    <row r="298" spans="1:4" ht="13.8">
      <c r="A298" s="222" t="s">
        <v>878</v>
      </c>
      <c r="B298" s="226" t="s">
        <v>879</v>
      </c>
      <c r="C298" s="551">
        <v>0</v>
      </c>
      <c r="D298" s="551">
        <v>0</v>
      </c>
    </row>
    <row r="299" spans="1:4" ht="13.8">
      <c r="A299" s="222" t="s">
        <v>880</v>
      </c>
      <c r="B299" s="226" t="s">
        <v>881</v>
      </c>
      <c r="C299" s="551">
        <v>6</v>
      </c>
      <c r="D299" s="551">
        <v>6</v>
      </c>
    </row>
    <row r="300" spans="1:4" ht="13.8">
      <c r="A300" s="222" t="s">
        <v>882</v>
      </c>
      <c r="B300" s="226" t="s">
        <v>883</v>
      </c>
      <c r="C300" s="551">
        <v>114</v>
      </c>
      <c r="D300" s="551">
        <v>114</v>
      </c>
    </row>
    <row r="301" spans="1:4" ht="13.8">
      <c r="A301" s="222" t="s">
        <v>884</v>
      </c>
      <c r="B301" s="226" t="s">
        <v>885</v>
      </c>
      <c r="C301" s="551">
        <v>14</v>
      </c>
      <c r="D301" s="551">
        <v>14</v>
      </c>
    </row>
    <row r="302" spans="1:4" ht="13.8">
      <c r="A302" s="222" t="s">
        <v>886</v>
      </c>
      <c r="B302" s="226" t="s">
        <v>887</v>
      </c>
      <c r="C302" s="551">
        <v>65</v>
      </c>
      <c r="D302" s="551">
        <v>65</v>
      </c>
    </row>
    <row r="303" spans="1:4" ht="13.8">
      <c r="A303" s="222" t="s">
        <v>888</v>
      </c>
      <c r="B303" s="226" t="s">
        <v>889</v>
      </c>
      <c r="C303" s="551">
        <v>3</v>
      </c>
      <c r="D303" s="551">
        <v>3</v>
      </c>
    </row>
    <row r="304" spans="1:4" ht="13.8">
      <c r="A304" s="222" t="s">
        <v>890</v>
      </c>
      <c r="B304" s="226" t="s">
        <v>891</v>
      </c>
      <c r="C304" s="551">
        <v>12</v>
      </c>
      <c r="D304" s="551">
        <v>12</v>
      </c>
    </row>
    <row r="305" spans="1:4" ht="13.8">
      <c r="A305" s="222" t="s">
        <v>892</v>
      </c>
      <c r="B305" s="226" t="s">
        <v>893</v>
      </c>
      <c r="C305" s="551">
        <v>26</v>
      </c>
      <c r="D305" s="551">
        <v>26</v>
      </c>
    </row>
    <row r="306" spans="1:4" ht="13.8">
      <c r="A306" s="222" t="s">
        <v>894</v>
      </c>
      <c r="B306" s="226" t="s">
        <v>895</v>
      </c>
      <c r="C306" s="551">
        <v>5279</v>
      </c>
      <c r="D306" s="551">
        <v>5279</v>
      </c>
    </row>
    <row r="307" spans="1:4" ht="13.8">
      <c r="A307" s="222" t="s">
        <v>896</v>
      </c>
      <c r="B307" s="230" t="s">
        <v>897</v>
      </c>
      <c r="C307" s="551">
        <v>9</v>
      </c>
      <c r="D307" s="551">
        <v>9</v>
      </c>
    </row>
    <row r="308" spans="1:4" ht="13.8">
      <c r="A308" s="222" t="s">
        <v>898</v>
      </c>
      <c r="B308" s="230" t="s">
        <v>899</v>
      </c>
      <c r="C308" s="551">
        <v>16</v>
      </c>
      <c r="D308" s="551">
        <v>16</v>
      </c>
    </row>
    <row r="309" spans="1:4" ht="13.8">
      <c r="A309" s="222" t="s">
        <v>900</v>
      </c>
      <c r="B309" s="230" t="s">
        <v>901</v>
      </c>
      <c r="C309" s="551">
        <v>33</v>
      </c>
      <c r="D309" s="551">
        <v>33</v>
      </c>
    </row>
    <row r="310" spans="1:4" ht="27.6">
      <c r="A310" s="222" t="s">
        <v>902</v>
      </c>
      <c r="B310" s="230" t="s">
        <v>903</v>
      </c>
      <c r="C310" s="551">
        <v>20</v>
      </c>
      <c r="D310" s="551">
        <v>20</v>
      </c>
    </row>
    <row r="311" spans="1:4" ht="27.6">
      <c r="A311" s="222" t="s">
        <v>904</v>
      </c>
      <c r="B311" s="230" t="s">
        <v>905</v>
      </c>
      <c r="C311" s="551">
        <v>1206</v>
      </c>
      <c r="D311" s="551">
        <v>1206</v>
      </c>
    </row>
    <row r="312" spans="1:4" ht="13.8">
      <c r="A312" s="222" t="s">
        <v>906</v>
      </c>
      <c r="B312" s="230" t="s">
        <v>907</v>
      </c>
      <c r="C312" s="551">
        <v>34</v>
      </c>
      <c r="D312" s="551">
        <v>34</v>
      </c>
    </row>
    <row r="313" spans="1:4" ht="13.8">
      <c r="A313" s="222" t="s">
        <v>908</v>
      </c>
      <c r="B313" s="230" t="s">
        <v>909</v>
      </c>
      <c r="C313" s="551">
        <v>1047</v>
      </c>
      <c r="D313" s="551">
        <v>1047</v>
      </c>
    </row>
    <row r="314" spans="1:4" ht="18">
      <c r="A314" s="221">
        <v>7</v>
      </c>
      <c r="B314" s="228" t="s">
        <v>910</v>
      </c>
      <c r="C314" s="550"/>
      <c r="D314" s="550"/>
    </row>
    <row r="315" spans="1:4" ht="13.8">
      <c r="A315" s="222" t="s">
        <v>911</v>
      </c>
      <c r="B315" s="230" t="s">
        <v>912</v>
      </c>
      <c r="C315" s="551">
        <v>2</v>
      </c>
      <c r="D315" s="551">
        <v>2</v>
      </c>
    </row>
    <row r="316" spans="1:4" ht="13.8">
      <c r="A316" s="222" t="s">
        <v>913</v>
      </c>
      <c r="B316" s="230" t="s">
        <v>914</v>
      </c>
      <c r="C316" s="551">
        <v>31</v>
      </c>
      <c r="D316" s="551">
        <v>31</v>
      </c>
    </row>
    <row r="317" spans="1:4" ht="13.8">
      <c r="A317" s="222" t="s">
        <v>915</v>
      </c>
      <c r="B317" s="230" t="s">
        <v>916</v>
      </c>
      <c r="C317" s="551">
        <v>4</v>
      </c>
      <c r="D317" s="551">
        <v>4</v>
      </c>
    </row>
    <row r="318" spans="1:4" ht="13.8">
      <c r="A318" s="222" t="s">
        <v>917</v>
      </c>
      <c r="B318" s="230" t="s">
        <v>918</v>
      </c>
      <c r="C318" s="551">
        <v>5</v>
      </c>
      <c r="D318" s="551">
        <v>5</v>
      </c>
    </row>
    <row r="319" spans="1:4" ht="13.8">
      <c r="A319" s="222" t="s">
        <v>919</v>
      </c>
      <c r="B319" s="230" t="s">
        <v>920</v>
      </c>
      <c r="C319" s="551">
        <v>35</v>
      </c>
      <c r="D319" s="551">
        <v>35</v>
      </c>
    </row>
    <row r="320" spans="1:4" ht="13.8">
      <c r="A320" s="222" t="s">
        <v>921</v>
      </c>
      <c r="B320" s="230" t="s">
        <v>922</v>
      </c>
      <c r="C320" s="551">
        <v>1</v>
      </c>
      <c r="D320" s="551">
        <v>1</v>
      </c>
    </row>
    <row r="321" spans="1:4" ht="13.8">
      <c r="A321" s="222" t="s">
        <v>923</v>
      </c>
      <c r="B321" s="230" t="s">
        <v>924</v>
      </c>
      <c r="C321" s="551">
        <v>14</v>
      </c>
      <c r="D321" s="551">
        <v>14</v>
      </c>
    </row>
    <row r="322" spans="1:4" ht="13.8">
      <c r="A322" s="222" t="s">
        <v>925</v>
      </c>
      <c r="B322" s="229" t="s">
        <v>926</v>
      </c>
      <c r="C322" s="551">
        <v>3</v>
      </c>
      <c r="D322" s="551">
        <v>3</v>
      </c>
    </row>
    <row r="323" spans="1:4" ht="13.8">
      <c r="A323" s="222" t="s">
        <v>927</v>
      </c>
      <c r="B323" s="229" t="s">
        <v>928</v>
      </c>
      <c r="C323" s="551">
        <v>37</v>
      </c>
      <c r="D323" s="551">
        <v>37</v>
      </c>
    </row>
    <row r="324" spans="1:4" ht="27.6">
      <c r="A324" s="222" t="s">
        <v>929</v>
      </c>
      <c r="B324" s="230" t="s">
        <v>930</v>
      </c>
      <c r="C324" s="551">
        <v>0</v>
      </c>
      <c r="D324" s="551">
        <v>0</v>
      </c>
    </row>
    <row r="325" spans="1:4" ht="27.6">
      <c r="A325" s="222" t="s">
        <v>931</v>
      </c>
      <c r="B325" s="230" t="s">
        <v>932</v>
      </c>
      <c r="C325" s="551">
        <v>39</v>
      </c>
      <c r="D325" s="551">
        <v>39</v>
      </c>
    </row>
    <row r="326" spans="1:4" ht="27.6">
      <c r="A326" s="222" t="s">
        <v>933</v>
      </c>
      <c r="B326" s="230" t="s">
        <v>934</v>
      </c>
      <c r="C326" s="551">
        <v>18</v>
      </c>
      <c r="D326" s="551">
        <v>18</v>
      </c>
    </row>
    <row r="327" spans="1:4" ht="27.6">
      <c r="A327" s="222" t="s">
        <v>935</v>
      </c>
      <c r="B327" s="230" t="s">
        <v>936</v>
      </c>
      <c r="C327" s="551">
        <v>437</v>
      </c>
      <c r="D327" s="551">
        <v>437</v>
      </c>
    </row>
    <row r="328" spans="1:4" ht="13.8">
      <c r="A328" s="222" t="s">
        <v>937</v>
      </c>
      <c r="B328" s="229" t="s">
        <v>938</v>
      </c>
      <c r="C328" s="551">
        <v>0</v>
      </c>
      <c r="D328" s="551">
        <v>0</v>
      </c>
    </row>
    <row r="329" spans="1:4" ht="13.8">
      <c r="A329" s="222" t="s">
        <v>939</v>
      </c>
      <c r="B329" s="229" t="s">
        <v>940</v>
      </c>
      <c r="C329" s="551">
        <v>0</v>
      </c>
      <c r="D329" s="551">
        <v>0</v>
      </c>
    </row>
    <row r="330" spans="1:4" ht="13.8">
      <c r="A330" s="222" t="s">
        <v>941</v>
      </c>
      <c r="B330" s="230" t="s">
        <v>942</v>
      </c>
      <c r="C330" s="551">
        <v>1</v>
      </c>
      <c r="D330" s="551">
        <v>1</v>
      </c>
    </row>
    <row r="331" spans="1:4" ht="13.8">
      <c r="A331" s="222" t="s">
        <v>943</v>
      </c>
      <c r="B331" s="230" t="s">
        <v>944</v>
      </c>
      <c r="C331" s="551">
        <v>33</v>
      </c>
      <c r="D331" s="551">
        <v>33</v>
      </c>
    </row>
    <row r="332" spans="1:4" ht="13.8">
      <c r="A332" s="222" t="s">
        <v>945</v>
      </c>
      <c r="B332" s="226" t="s">
        <v>946</v>
      </c>
      <c r="C332" s="551">
        <v>35</v>
      </c>
      <c r="D332" s="551">
        <v>35</v>
      </c>
    </row>
    <row r="333" spans="1:4" ht="13.8">
      <c r="A333" s="222" t="s">
        <v>947</v>
      </c>
      <c r="B333" s="226" t="s">
        <v>948</v>
      </c>
      <c r="C333" s="551">
        <v>52</v>
      </c>
      <c r="D333" s="551">
        <v>52</v>
      </c>
    </row>
    <row r="334" spans="1:4" ht="13.8">
      <c r="A334" s="222" t="s">
        <v>949</v>
      </c>
      <c r="B334" s="226" t="s">
        <v>950</v>
      </c>
      <c r="C334" s="551">
        <v>37</v>
      </c>
      <c r="D334" s="551">
        <v>37</v>
      </c>
    </row>
    <row r="335" spans="1:4" ht="27.6">
      <c r="A335" s="222" t="s">
        <v>951</v>
      </c>
      <c r="B335" s="226" t="s">
        <v>952</v>
      </c>
      <c r="C335" s="551">
        <v>11</v>
      </c>
      <c r="D335" s="551">
        <v>11</v>
      </c>
    </row>
    <row r="336" spans="1:4" ht="27.6">
      <c r="A336" s="222" t="s">
        <v>953</v>
      </c>
      <c r="B336" s="226" t="s">
        <v>954</v>
      </c>
      <c r="C336" s="551">
        <v>99</v>
      </c>
      <c r="D336" s="551">
        <v>99</v>
      </c>
    </row>
    <row r="337" spans="1:4" ht="13.8">
      <c r="A337" s="222" t="s">
        <v>955</v>
      </c>
      <c r="B337" s="226" t="s">
        <v>956</v>
      </c>
      <c r="C337" s="551">
        <v>19</v>
      </c>
      <c r="D337" s="551">
        <v>19</v>
      </c>
    </row>
    <row r="338" spans="1:4" ht="13.8">
      <c r="A338" s="222" t="s">
        <v>957</v>
      </c>
      <c r="B338" s="226" t="s">
        <v>958</v>
      </c>
      <c r="C338" s="551">
        <v>126</v>
      </c>
      <c r="D338" s="551">
        <v>126</v>
      </c>
    </row>
    <row r="339" spans="1:4" ht="27.6">
      <c r="A339" s="222" t="s">
        <v>959</v>
      </c>
      <c r="B339" s="226" t="s">
        <v>960</v>
      </c>
      <c r="C339" s="551">
        <v>18</v>
      </c>
      <c r="D339" s="551">
        <v>18</v>
      </c>
    </row>
    <row r="340" spans="1:4" ht="27.6">
      <c r="A340" s="222" t="s">
        <v>961</v>
      </c>
      <c r="B340" s="226" t="s">
        <v>962</v>
      </c>
      <c r="C340" s="551">
        <v>176</v>
      </c>
      <c r="D340" s="551">
        <v>176</v>
      </c>
    </row>
    <row r="341" spans="1:4" ht="13.8">
      <c r="A341" s="222" t="s">
        <v>963</v>
      </c>
      <c r="B341" s="226" t="s">
        <v>964</v>
      </c>
      <c r="C341" s="551">
        <v>29</v>
      </c>
      <c r="D341" s="551">
        <v>29</v>
      </c>
    </row>
    <row r="342" spans="1:4" ht="13.8">
      <c r="A342" s="222" t="s">
        <v>965</v>
      </c>
      <c r="B342" s="226" t="s">
        <v>966</v>
      </c>
      <c r="C342" s="551">
        <v>107</v>
      </c>
      <c r="D342" s="551">
        <v>107</v>
      </c>
    </row>
    <row r="343" spans="1:4" ht="18">
      <c r="A343" s="221">
        <v>8</v>
      </c>
      <c r="B343" s="228" t="s">
        <v>967</v>
      </c>
      <c r="C343" s="550"/>
      <c r="D343" s="550"/>
    </row>
    <row r="344" spans="1:4" ht="27.6">
      <c r="A344" s="231" t="s">
        <v>968</v>
      </c>
      <c r="B344" s="229" t="s">
        <v>969</v>
      </c>
      <c r="C344" s="551">
        <v>3</v>
      </c>
      <c r="D344" s="551">
        <v>3</v>
      </c>
    </row>
    <row r="345" spans="1:4" ht="27.6">
      <c r="A345" s="231" t="s">
        <v>970</v>
      </c>
      <c r="B345" s="229" t="s">
        <v>971</v>
      </c>
      <c r="C345" s="551">
        <v>0</v>
      </c>
      <c r="D345" s="551">
        <v>0</v>
      </c>
    </row>
    <row r="346" spans="1:4" ht="13.8">
      <c r="A346" s="222" t="s">
        <v>972</v>
      </c>
      <c r="B346" s="226" t="s">
        <v>973</v>
      </c>
      <c r="C346" s="551">
        <v>1</v>
      </c>
      <c r="D346" s="551">
        <v>1</v>
      </c>
    </row>
    <row r="347" spans="1:4" ht="13.8">
      <c r="A347" s="222" t="s">
        <v>974</v>
      </c>
      <c r="B347" s="226" t="s">
        <v>975</v>
      </c>
      <c r="C347" s="551">
        <v>0</v>
      </c>
      <c r="D347" s="551">
        <v>0</v>
      </c>
    </row>
    <row r="348" spans="1:4" ht="13.8">
      <c r="A348" s="227" t="s">
        <v>976</v>
      </c>
      <c r="B348" s="229" t="s">
        <v>977</v>
      </c>
      <c r="C348" s="551">
        <v>1</v>
      </c>
      <c r="D348" s="551">
        <v>1</v>
      </c>
    </row>
    <row r="349" spans="1:4" ht="13.8">
      <c r="A349" s="227" t="s">
        <v>978</v>
      </c>
      <c r="B349" s="229" t="s">
        <v>979</v>
      </c>
      <c r="C349" s="551">
        <v>252</v>
      </c>
      <c r="D349" s="551">
        <v>252</v>
      </c>
    </row>
    <row r="350" spans="1:4" ht="13.8">
      <c r="A350" s="227" t="s">
        <v>980</v>
      </c>
      <c r="B350" s="229" t="s">
        <v>981</v>
      </c>
      <c r="C350" s="551">
        <v>2</v>
      </c>
      <c r="D350" s="551">
        <v>2</v>
      </c>
    </row>
    <row r="351" spans="1:4" ht="13.8">
      <c r="A351" s="227" t="s">
        <v>982</v>
      </c>
      <c r="B351" s="229" t="s">
        <v>983</v>
      </c>
      <c r="C351" s="551">
        <v>156</v>
      </c>
      <c r="D351" s="551">
        <v>156</v>
      </c>
    </row>
    <row r="352" spans="1:4" ht="13.8">
      <c r="A352" s="227" t="s">
        <v>984</v>
      </c>
      <c r="B352" s="229" t="s">
        <v>985</v>
      </c>
      <c r="C352" s="552"/>
      <c r="D352" s="552"/>
    </row>
    <row r="353" spans="1:4" ht="13.8">
      <c r="A353" s="222" t="s">
        <v>986</v>
      </c>
      <c r="B353" s="230" t="s">
        <v>987</v>
      </c>
      <c r="C353" s="551">
        <v>0</v>
      </c>
      <c r="D353" s="551">
        <v>0</v>
      </c>
    </row>
    <row r="354" spans="1:4" ht="13.8">
      <c r="A354" s="222" t="s">
        <v>988</v>
      </c>
      <c r="B354" s="230" t="s">
        <v>989</v>
      </c>
      <c r="C354" s="551">
        <v>0</v>
      </c>
      <c r="D354" s="551">
        <v>0</v>
      </c>
    </row>
    <row r="355" spans="1:4" ht="13.8">
      <c r="A355" s="222" t="s">
        <v>990</v>
      </c>
      <c r="B355" s="226" t="s">
        <v>991</v>
      </c>
      <c r="C355" s="551">
        <v>0</v>
      </c>
      <c r="D355" s="551">
        <v>0</v>
      </c>
    </row>
    <row r="356" spans="1:4" ht="13.8">
      <c r="A356" s="222" t="s">
        <v>992</v>
      </c>
      <c r="B356" s="226" t="s">
        <v>993</v>
      </c>
      <c r="C356" s="551">
        <v>0</v>
      </c>
      <c r="D356" s="551">
        <v>0</v>
      </c>
    </row>
    <row r="357" spans="1:4" ht="13.8">
      <c r="A357" s="222" t="s">
        <v>994</v>
      </c>
      <c r="B357" s="226" t="s">
        <v>995</v>
      </c>
      <c r="C357" s="551">
        <v>0</v>
      </c>
      <c r="D357" s="551">
        <v>0</v>
      </c>
    </row>
    <row r="358" spans="1:4" ht="13.8">
      <c r="A358" s="222" t="s">
        <v>996</v>
      </c>
      <c r="B358" s="226" t="s">
        <v>997</v>
      </c>
      <c r="C358" s="551">
        <v>71</v>
      </c>
      <c r="D358" s="551">
        <v>71</v>
      </c>
    </row>
    <row r="359" spans="1:4" ht="13.8">
      <c r="A359" s="222" t="s">
        <v>998</v>
      </c>
      <c r="B359" s="226" t="s">
        <v>999</v>
      </c>
      <c r="C359" s="551">
        <v>0</v>
      </c>
      <c r="D359" s="551">
        <v>0</v>
      </c>
    </row>
    <row r="360" spans="1:4" ht="13.8">
      <c r="A360" s="222" t="s">
        <v>1000</v>
      </c>
      <c r="B360" s="226" t="s">
        <v>999</v>
      </c>
      <c r="C360" s="551">
        <v>0</v>
      </c>
      <c r="D360" s="551">
        <v>0</v>
      </c>
    </row>
    <row r="361" spans="1:4" ht="13.8">
      <c r="A361" s="222" t="s">
        <v>1001</v>
      </c>
      <c r="B361" s="230" t="s">
        <v>1002</v>
      </c>
      <c r="C361" s="551">
        <v>0</v>
      </c>
      <c r="D361" s="551">
        <v>0</v>
      </c>
    </row>
    <row r="362" spans="1:4" ht="13.8">
      <c r="A362" s="222" t="s">
        <v>1003</v>
      </c>
      <c r="B362" s="230" t="s">
        <v>1004</v>
      </c>
      <c r="C362" s="551">
        <v>0</v>
      </c>
      <c r="D362" s="551">
        <v>0</v>
      </c>
    </row>
    <row r="363" spans="1:4" ht="13.8">
      <c r="A363" s="222" t="s">
        <v>1005</v>
      </c>
      <c r="B363" s="226" t="s">
        <v>1006</v>
      </c>
      <c r="C363" s="551">
        <v>0</v>
      </c>
      <c r="D363" s="551">
        <v>0</v>
      </c>
    </row>
    <row r="364" spans="1:4" ht="27.6">
      <c r="A364" s="222" t="s">
        <v>1007</v>
      </c>
      <c r="B364" s="226" t="s">
        <v>1008</v>
      </c>
      <c r="C364" s="551">
        <v>0</v>
      </c>
      <c r="D364" s="551">
        <v>0</v>
      </c>
    </row>
    <row r="365" spans="1:4" ht="27.6">
      <c r="A365" s="222" t="s">
        <v>1009</v>
      </c>
      <c r="B365" s="226" t="s">
        <v>1010</v>
      </c>
      <c r="C365" s="551">
        <v>1</v>
      </c>
      <c r="D365" s="551">
        <v>1</v>
      </c>
    </row>
    <row r="366" spans="1:4" ht="27.6">
      <c r="A366" s="222" t="s">
        <v>1011</v>
      </c>
      <c r="B366" s="226" t="s">
        <v>1012</v>
      </c>
      <c r="C366" s="551">
        <v>1</v>
      </c>
      <c r="D366" s="551">
        <v>1</v>
      </c>
    </row>
    <row r="367" spans="1:4" ht="13.8">
      <c r="A367" s="222" t="s">
        <v>1013</v>
      </c>
      <c r="B367" s="226" t="s">
        <v>1014</v>
      </c>
      <c r="C367" s="551">
        <v>0</v>
      </c>
      <c r="D367" s="551">
        <v>0</v>
      </c>
    </row>
    <row r="368" spans="1:4" ht="13.8">
      <c r="A368" s="222" t="s">
        <v>1015</v>
      </c>
      <c r="B368" s="226" t="s">
        <v>1016</v>
      </c>
      <c r="C368" s="551">
        <v>23</v>
      </c>
      <c r="D368" s="551">
        <v>23</v>
      </c>
    </row>
    <row r="369" spans="1:4" ht="13.8">
      <c r="A369" s="222" t="s">
        <v>1017</v>
      </c>
      <c r="B369" s="226" t="s">
        <v>1018</v>
      </c>
      <c r="C369" s="551">
        <v>0</v>
      </c>
      <c r="D369" s="551">
        <v>0</v>
      </c>
    </row>
    <row r="370" spans="1:4" ht="13.8">
      <c r="A370" s="222" t="s">
        <v>1019</v>
      </c>
      <c r="B370" s="226" t="s">
        <v>1020</v>
      </c>
      <c r="C370" s="551">
        <v>0</v>
      </c>
      <c r="D370" s="551">
        <v>0</v>
      </c>
    </row>
    <row r="371" spans="1:4" ht="13.8">
      <c r="A371" s="222" t="s">
        <v>1021</v>
      </c>
      <c r="B371" s="229" t="s">
        <v>1022</v>
      </c>
      <c r="C371" s="551">
        <v>0</v>
      </c>
      <c r="D371" s="551">
        <v>0</v>
      </c>
    </row>
    <row r="372" spans="1:4" ht="13.8">
      <c r="A372" s="222" t="s">
        <v>1023</v>
      </c>
      <c r="B372" s="229" t="s">
        <v>1024</v>
      </c>
      <c r="C372" s="551">
        <v>0</v>
      </c>
      <c r="D372" s="551">
        <v>0</v>
      </c>
    </row>
    <row r="373" spans="1:4" ht="13.8">
      <c r="A373" s="222" t="s">
        <v>1025</v>
      </c>
      <c r="B373" s="226" t="s">
        <v>1026</v>
      </c>
      <c r="C373" s="551">
        <v>16</v>
      </c>
      <c r="D373" s="551">
        <v>16</v>
      </c>
    </row>
    <row r="374" spans="1:4" ht="13.8">
      <c r="A374" s="222" t="s">
        <v>1027</v>
      </c>
      <c r="B374" s="229" t="s">
        <v>1028</v>
      </c>
      <c r="C374" s="551">
        <v>0</v>
      </c>
      <c r="D374" s="551">
        <v>0</v>
      </c>
    </row>
    <row r="375" spans="1:4" ht="13.8">
      <c r="A375" s="222" t="s">
        <v>1029</v>
      </c>
      <c r="B375" s="229" t="s">
        <v>1030</v>
      </c>
      <c r="C375" s="551">
        <v>5</v>
      </c>
      <c r="D375" s="551">
        <v>5</v>
      </c>
    </row>
    <row r="376" spans="1:4" ht="13.8">
      <c r="A376" s="222" t="s">
        <v>1031</v>
      </c>
      <c r="B376" s="226" t="s">
        <v>1032</v>
      </c>
      <c r="C376" s="551">
        <v>9</v>
      </c>
      <c r="D376" s="551">
        <v>9</v>
      </c>
    </row>
    <row r="377" spans="1:4" ht="13.8">
      <c r="A377" s="222" t="s">
        <v>1033</v>
      </c>
      <c r="B377" s="226" t="s">
        <v>1034</v>
      </c>
      <c r="C377" s="551">
        <v>7</v>
      </c>
      <c r="D377" s="551">
        <v>7</v>
      </c>
    </row>
    <row r="378" spans="1:4" ht="13.8">
      <c r="A378" s="222" t="s">
        <v>1035</v>
      </c>
      <c r="B378" s="226" t="s">
        <v>1036</v>
      </c>
      <c r="C378" s="551">
        <v>9</v>
      </c>
      <c r="D378" s="551">
        <v>9</v>
      </c>
    </row>
    <row r="379" spans="1:4" ht="13.8">
      <c r="A379" s="222" t="s">
        <v>1037</v>
      </c>
      <c r="B379" s="229" t="s">
        <v>1038</v>
      </c>
      <c r="C379" s="551">
        <v>0</v>
      </c>
      <c r="D379" s="551">
        <v>0</v>
      </c>
    </row>
    <row r="380" spans="1:4" ht="13.8">
      <c r="A380" s="222" t="s">
        <v>1039</v>
      </c>
      <c r="B380" s="229" t="s">
        <v>1040</v>
      </c>
      <c r="C380" s="551">
        <v>0</v>
      </c>
      <c r="D380" s="551">
        <v>0</v>
      </c>
    </row>
    <row r="381" spans="1:4" ht="13.8">
      <c r="A381" s="222" t="s">
        <v>1041</v>
      </c>
      <c r="B381" s="229" t="s">
        <v>1042</v>
      </c>
      <c r="C381" s="551">
        <v>0</v>
      </c>
      <c r="D381" s="551">
        <v>0</v>
      </c>
    </row>
    <row r="382" spans="1:4" ht="13.8">
      <c r="A382" s="222" t="s">
        <v>1043</v>
      </c>
      <c r="B382" s="226" t="s">
        <v>1044</v>
      </c>
      <c r="C382" s="551">
        <v>2</v>
      </c>
      <c r="D382" s="551">
        <v>2</v>
      </c>
    </row>
    <row r="383" spans="1:4" ht="13.8">
      <c r="A383" s="222" t="s">
        <v>1045</v>
      </c>
      <c r="B383" s="226" t="s">
        <v>1046</v>
      </c>
      <c r="C383" s="551">
        <v>18</v>
      </c>
      <c r="D383" s="551">
        <v>18</v>
      </c>
    </row>
    <row r="384" spans="1:4" ht="13.8">
      <c r="A384" s="222" t="s">
        <v>1047</v>
      </c>
      <c r="B384" s="226" t="s">
        <v>1048</v>
      </c>
      <c r="C384" s="551">
        <v>1</v>
      </c>
      <c r="D384" s="551">
        <v>1</v>
      </c>
    </row>
    <row r="385" spans="1:4" ht="13.8">
      <c r="A385" s="222" t="s">
        <v>1049</v>
      </c>
      <c r="B385" s="226" t="s">
        <v>1050</v>
      </c>
      <c r="C385" s="551">
        <v>0</v>
      </c>
      <c r="D385" s="551">
        <v>0</v>
      </c>
    </row>
    <row r="386" spans="1:4" ht="13.8">
      <c r="A386" s="222" t="s">
        <v>1051</v>
      </c>
      <c r="B386" s="226" t="s">
        <v>1052</v>
      </c>
      <c r="C386" s="551">
        <v>1</v>
      </c>
      <c r="D386" s="551">
        <v>1</v>
      </c>
    </row>
    <row r="387" spans="1:4" ht="13.8">
      <c r="A387" s="222" t="s">
        <v>1053</v>
      </c>
      <c r="B387" s="226" t="s">
        <v>1054</v>
      </c>
      <c r="C387" s="551">
        <v>12</v>
      </c>
      <c r="D387" s="551">
        <v>12</v>
      </c>
    </row>
    <row r="388" spans="1:4" ht="13.8">
      <c r="A388" s="222" t="s">
        <v>1055</v>
      </c>
      <c r="B388" s="226" t="s">
        <v>1056</v>
      </c>
      <c r="C388" s="551">
        <v>0</v>
      </c>
      <c r="D388" s="551">
        <v>0</v>
      </c>
    </row>
    <row r="389" spans="1:4" ht="13.8">
      <c r="A389" s="222" t="s">
        <v>1057</v>
      </c>
      <c r="B389" s="226" t="s">
        <v>1058</v>
      </c>
      <c r="C389" s="551">
        <v>3</v>
      </c>
      <c r="D389" s="551">
        <v>3</v>
      </c>
    </row>
    <row r="390" spans="1:4" ht="13.8">
      <c r="A390" s="222" t="s">
        <v>1059</v>
      </c>
      <c r="B390" s="226" t="s">
        <v>1060</v>
      </c>
      <c r="C390" s="551">
        <v>0</v>
      </c>
      <c r="D390" s="551">
        <v>0</v>
      </c>
    </row>
    <row r="391" spans="1:4" ht="13.8">
      <c r="A391" s="222" t="s">
        <v>1061</v>
      </c>
      <c r="B391" s="226" t="s">
        <v>1062</v>
      </c>
      <c r="C391" s="551">
        <v>0</v>
      </c>
      <c r="D391" s="551">
        <v>0</v>
      </c>
    </row>
    <row r="392" spans="1:4" ht="13.8">
      <c r="A392" s="222" t="s">
        <v>1063</v>
      </c>
      <c r="B392" s="226" t="s">
        <v>1064</v>
      </c>
      <c r="C392" s="551">
        <v>1</v>
      </c>
      <c r="D392" s="551">
        <v>1</v>
      </c>
    </row>
    <row r="393" spans="1:4" ht="13.8">
      <c r="A393" s="222" t="s">
        <v>1065</v>
      </c>
      <c r="B393" s="226" t="s">
        <v>1066</v>
      </c>
      <c r="C393" s="551">
        <v>3</v>
      </c>
      <c r="D393" s="551">
        <v>3</v>
      </c>
    </row>
    <row r="394" spans="1:4" ht="13.8">
      <c r="A394" s="222" t="s">
        <v>1067</v>
      </c>
      <c r="B394" s="229" t="s">
        <v>1068</v>
      </c>
      <c r="C394" s="551">
        <v>0</v>
      </c>
      <c r="D394" s="551">
        <v>0</v>
      </c>
    </row>
    <row r="395" spans="1:4" ht="13.8">
      <c r="A395" s="222" t="s">
        <v>1069</v>
      </c>
      <c r="B395" s="229" t="s">
        <v>1070</v>
      </c>
      <c r="C395" s="551">
        <v>0</v>
      </c>
      <c r="D395" s="551">
        <v>0</v>
      </c>
    </row>
    <row r="396" spans="1:4" ht="13.8">
      <c r="A396" s="222" t="s">
        <v>1071</v>
      </c>
      <c r="B396" s="229" t="s">
        <v>1072</v>
      </c>
      <c r="C396" s="551">
        <v>0</v>
      </c>
      <c r="D396" s="551">
        <v>0</v>
      </c>
    </row>
    <row r="397" spans="1:4" ht="13.8">
      <c r="A397" s="222" t="s">
        <v>1073</v>
      </c>
      <c r="B397" s="229" t="s">
        <v>1074</v>
      </c>
      <c r="C397" s="551">
        <v>14</v>
      </c>
      <c r="D397" s="551">
        <v>14</v>
      </c>
    </row>
    <row r="398" spans="1:4" ht="13.8">
      <c r="A398" s="222" t="s">
        <v>1075</v>
      </c>
      <c r="B398" s="226" t="s">
        <v>1076</v>
      </c>
      <c r="C398" s="551">
        <v>0</v>
      </c>
      <c r="D398" s="551">
        <v>0</v>
      </c>
    </row>
    <row r="399" spans="1:4" ht="13.8">
      <c r="A399" s="222" t="s">
        <v>1077</v>
      </c>
      <c r="B399" s="226" t="s">
        <v>1078</v>
      </c>
      <c r="C399" s="551">
        <v>0</v>
      </c>
      <c r="D399" s="551">
        <v>0</v>
      </c>
    </row>
    <row r="400" spans="1:4" ht="13.8">
      <c r="A400" s="222" t="s">
        <v>1079</v>
      </c>
      <c r="B400" s="226" t="s">
        <v>1080</v>
      </c>
      <c r="C400" s="551">
        <v>2</v>
      </c>
      <c r="D400" s="551">
        <v>2</v>
      </c>
    </row>
    <row r="401" spans="1:4" ht="13.8">
      <c r="A401" s="222" t="s">
        <v>1081</v>
      </c>
      <c r="B401" s="226" t="s">
        <v>1082</v>
      </c>
      <c r="C401" s="551">
        <v>5</v>
      </c>
      <c r="D401" s="551">
        <v>5</v>
      </c>
    </row>
    <row r="402" spans="1:4" ht="13.8">
      <c r="A402" s="222" t="s">
        <v>1083</v>
      </c>
      <c r="B402" s="226" t="s">
        <v>1084</v>
      </c>
      <c r="C402" s="551">
        <v>10</v>
      </c>
      <c r="D402" s="551">
        <v>10</v>
      </c>
    </row>
    <row r="403" spans="1:4" ht="13.8">
      <c r="A403" s="222" t="s">
        <v>1085</v>
      </c>
      <c r="B403" s="226" t="s">
        <v>1086</v>
      </c>
      <c r="C403" s="551">
        <v>29</v>
      </c>
      <c r="D403" s="551">
        <v>29</v>
      </c>
    </row>
    <row r="404" spans="1:4" ht="13.8">
      <c r="A404" s="222" t="s">
        <v>1087</v>
      </c>
      <c r="B404" s="226" t="s">
        <v>1088</v>
      </c>
      <c r="C404" s="551">
        <v>0</v>
      </c>
      <c r="D404" s="551">
        <v>0</v>
      </c>
    </row>
    <row r="405" spans="1:4" ht="13.8">
      <c r="A405" s="222" t="s">
        <v>1089</v>
      </c>
      <c r="B405" s="226" t="s">
        <v>1090</v>
      </c>
      <c r="C405" s="551">
        <v>0</v>
      </c>
      <c r="D405" s="551">
        <v>0</v>
      </c>
    </row>
    <row r="406" spans="1:4" ht="13.8">
      <c r="A406" s="222" t="s">
        <v>1091</v>
      </c>
      <c r="B406" s="226" t="s">
        <v>1092</v>
      </c>
      <c r="C406" s="551">
        <v>29</v>
      </c>
      <c r="D406" s="551">
        <v>29</v>
      </c>
    </row>
    <row r="407" spans="1:4" ht="13.8">
      <c r="A407" s="222" t="s">
        <v>1093</v>
      </c>
      <c r="B407" s="226" t="s">
        <v>1094</v>
      </c>
      <c r="C407" s="551">
        <v>84</v>
      </c>
      <c r="D407" s="551">
        <v>84</v>
      </c>
    </row>
    <row r="408" spans="1:4" ht="13.8">
      <c r="A408" s="222" t="s">
        <v>1095</v>
      </c>
      <c r="B408" s="226" t="s">
        <v>1096</v>
      </c>
      <c r="C408" s="551">
        <v>0</v>
      </c>
      <c r="D408" s="551">
        <v>0</v>
      </c>
    </row>
    <row r="409" spans="1:4" ht="13.8">
      <c r="A409" s="222" t="s">
        <v>1097</v>
      </c>
      <c r="B409" s="226" t="s">
        <v>1098</v>
      </c>
      <c r="C409" s="551">
        <v>2</v>
      </c>
      <c r="D409" s="551">
        <v>2</v>
      </c>
    </row>
    <row r="410" spans="1:4" ht="13.8">
      <c r="A410" s="222" t="s">
        <v>1099</v>
      </c>
      <c r="B410" s="226" t="s">
        <v>1100</v>
      </c>
      <c r="C410" s="551">
        <v>59</v>
      </c>
      <c r="D410" s="551">
        <v>59</v>
      </c>
    </row>
    <row r="411" spans="1:4" ht="13.8">
      <c r="A411" s="222" t="s">
        <v>1101</v>
      </c>
      <c r="B411" s="223" t="s">
        <v>1102</v>
      </c>
      <c r="C411" s="551">
        <v>0</v>
      </c>
      <c r="D411" s="551">
        <v>0</v>
      </c>
    </row>
    <row r="412" spans="1:4" ht="13.8">
      <c r="A412" s="222" t="s">
        <v>1103</v>
      </c>
      <c r="B412" s="223" t="s">
        <v>1104</v>
      </c>
      <c r="C412" s="551">
        <v>3</v>
      </c>
      <c r="D412" s="551">
        <v>3</v>
      </c>
    </row>
    <row r="413" spans="1:4" ht="13.8">
      <c r="A413" s="222" t="s">
        <v>1105</v>
      </c>
      <c r="B413" s="223" t="s">
        <v>1106</v>
      </c>
      <c r="C413" s="551">
        <v>2</v>
      </c>
      <c r="D413" s="551">
        <v>2</v>
      </c>
    </row>
    <row r="414" spans="1:4" ht="13.8">
      <c r="A414" s="222" t="s">
        <v>1107</v>
      </c>
      <c r="B414" s="223" t="s">
        <v>1108</v>
      </c>
      <c r="C414" s="551">
        <v>13</v>
      </c>
      <c r="D414" s="551">
        <v>13</v>
      </c>
    </row>
    <row r="415" spans="1:4" ht="13.8">
      <c r="A415" s="222" t="s">
        <v>1109</v>
      </c>
      <c r="B415" s="223" t="s">
        <v>1110</v>
      </c>
      <c r="C415" s="551">
        <v>0</v>
      </c>
      <c r="D415" s="551">
        <v>0</v>
      </c>
    </row>
    <row r="416" spans="1:4" ht="13.8">
      <c r="A416" s="222" t="s">
        <v>1111</v>
      </c>
      <c r="B416" s="223" t="s">
        <v>1112</v>
      </c>
      <c r="C416" s="551">
        <v>2</v>
      </c>
      <c r="D416" s="551">
        <v>2</v>
      </c>
    </row>
    <row r="417" spans="1:4" ht="13.8">
      <c r="A417" s="222" t="s">
        <v>1113</v>
      </c>
      <c r="B417" s="232" t="s">
        <v>1114</v>
      </c>
      <c r="C417" s="551">
        <v>4</v>
      </c>
      <c r="D417" s="551">
        <v>4</v>
      </c>
    </row>
    <row r="418" spans="1:4" ht="13.8">
      <c r="A418" s="222" t="s">
        <v>1115</v>
      </c>
      <c r="B418" s="223" t="s">
        <v>1116</v>
      </c>
      <c r="C418" s="551">
        <v>0</v>
      </c>
      <c r="D418" s="551">
        <v>0</v>
      </c>
    </row>
    <row r="419" spans="1:4" ht="13.8">
      <c r="A419" s="222" t="s">
        <v>1117</v>
      </c>
      <c r="B419" s="223" t="s">
        <v>1118</v>
      </c>
      <c r="C419" s="551">
        <v>27</v>
      </c>
      <c r="D419" s="551">
        <v>27</v>
      </c>
    </row>
    <row r="420" spans="1:4" ht="13.8">
      <c r="A420" s="222" t="s">
        <v>1119</v>
      </c>
      <c r="B420" s="223" t="s">
        <v>1120</v>
      </c>
      <c r="C420" s="551">
        <v>1</v>
      </c>
      <c r="D420" s="551">
        <v>1</v>
      </c>
    </row>
    <row r="421" spans="1:4" ht="13.8">
      <c r="A421" s="222" t="s">
        <v>1121</v>
      </c>
      <c r="B421" s="223" t="s">
        <v>1122</v>
      </c>
      <c r="C421" s="551">
        <v>14</v>
      </c>
      <c r="D421" s="551">
        <v>14</v>
      </c>
    </row>
    <row r="422" spans="1:4" ht="13.8">
      <c r="A422" s="222" t="s">
        <v>1123</v>
      </c>
      <c r="B422" s="223" t="s">
        <v>1124</v>
      </c>
      <c r="C422" s="551">
        <v>0</v>
      </c>
      <c r="D422" s="551">
        <v>0</v>
      </c>
    </row>
    <row r="423" spans="1:4" ht="13.8">
      <c r="A423" s="222" t="s">
        <v>1125</v>
      </c>
      <c r="B423" s="223" t="s">
        <v>1126</v>
      </c>
      <c r="C423" s="551">
        <v>1</v>
      </c>
      <c r="D423" s="551">
        <v>1</v>
      </c>
    </row>
    <row r="424" spans="1:4" ht="13.8">
      <c r="A424" s="222" t="s">
        <v>1127</v>
      </c>
      <c r="B424" s="223" t="s">
        <v>1128</v>
      </c>
      <c r="C424" s="551">
        <v>6</v>
      </c>
      <c r="D424" s="551">
        <v>6</v>
      </c>
    </row>
    <row r="425" spans="1:4" ht="13.8">
      <c r="A425" s="222" t="s">
        <v>1129</v>
      </c>
      <c r="B425" s="223" t="s">
        <v>1130</v>
      </c>
      <c r="C425" s="551">
        <v>39</v>
      </c>
      <c r="D425" s="551">
        <v>39</v>
      </c>
    </row>
    <row r="426" spans="1:4" ht="13.8">
      <c r="A426" s="222" t="s">
        <v>1131</v>
      </c>
      <c r="B426" s="223" t="s">
        <v>1132</v>
      </c>
      <c r="C426" s="551">
        <v>0</v>
      </c>
      <c r="D426" s="551">
        <v>0</v>
      </c>
    </row>
    <row r="427" spans="1:4" ht="13.8">
      <c r="A427" s="222" t="s">
        <v>1133</v>
      </c>
      <c r="B427" s="223" t="s">
        <v>1134</v>
      </c>
      <c r="C427" s="551">
        <v>13</v>
      </c>
      <c r="D427" s="551">
        <v>13</v>
      </c>
    </row>
    <row r="428" spans="1:4" ht="18">
      <c r="A428" s="221">
        <v>9</v>
      </c>
      <c r="B428" s="228" t="s">
        <v>1135</v>
      </c>
      <c r="C428" s="550"/>
      <c r="D428" s="550"/>
    </row>
    <row r="429" spans="1:4" ht="13.8">
      <c r="A429" s="222" t="s">
        <v>1136</v>
      </c>
      <c r="B429" s="232" t="s">
        <v>1137</v>
      </c>
      <c r="C429" s="551">
        <v>0</v>
      </c>
      <c r="D429" s="551">
        <v>0</v>
      </c>
    </row>
    <row r="430" spans="1:4" ht="13.8">
      <c r="A430" s="222" t="s">
        <v>1138</v>
      </c>
      <c r="B430" s="232" t="s">
        <v>1139</v>
      </c>
      <c r="C430" s="551">
        <v>0</v>
      </c>
      <c r="D430" s="551">
        <v>0</v>
      </c>
    </row>
    <row r="431" spans="1:4" ht="13.8">
      <c r="A431" s="222" t="s">
        <v>1140</v>
      </c>
      <c r="B431" s="232" t="s">
        <v>1141</v>
      </c>
      <c r="C431" s="551">
        <v>2</v>
      </c>
      <c r="D431" s="551">
        <v>2</v>
      </c>
    </row>
    <row r="432" spans="1:4" ht="13.8">
      <c r="A432" s="222" t="s">
        <v>1142</v>
      </c>
      <c r="B432" s="224" t="s">
        <v>1143</v>
      </c>
      <c r="C432" s="551">
        <v>5</v>
      </c>
      <c r="D432" s="551">
        <v>5</v>
      </c>
    </row>
    <row r="433" spans="1:4" ht="13.8">
      <c r="A433" s="222" t="s">
        <v>1144</v>
      </c>
      <c r="B433" s="223" t="s">
        <v>1145</v>
      </c>
      <c r="C433" s="551">
        <v>5</v>
      </c>
      <c r="D433" s="551">
        <v>5</v>
      </c>
    </row>
    <row r="434" spans="1:4" ht="13.8">
      <c r="A434" s="222" t="s">
        <v>1146</v>
      </c>
      <c r="B434" s="223" t="s">
        <v>1147</v>
      </c>
      <c r="C434" s="551">
        <v>10</v>
      </c>
      <c r="D434" s="551">
        <v>10</v>
      </c>
    </row>
    <row r="435" spans="1:4" ht="13.8">
      <c r="A435" s="222" t="s">
        <v>1148</v>
      </c>
      <c r="B435" s="223" t="s">
        <v>1149</v>
      </c>
      <c r="C435" s="551">
        <v>83</v>
      </c>
      <c r="D435" s="551">
        <v>83</v>
      </c>
    </row>
    <row r="436" spans="1:4" ht="13.8">
      <c r="A436" s="222" t="s">
        <v>1150</v>
      </c>
      <c r="B436" s="223" t="s">
        <v>1151</v>
      </c>
      <c r="C436" s="551">
        <v>14</v>
      </c>
      <c r="D436" s="551">
        <v>14</v>
      </c>
    </row>
    <row r="437" spans="1:4" ht="13.8">
      <c r="A437" s="222" t="s">
        <v>1152</v>
      </c>
      <c r="B437" s="223" t="s">
        <v>1153</v>
      </c>
      <c r="C437" s="551">
        <v>693</v>
      </c>
      <c r="D437" s="551">
        <v>693</v>
      </c>
    </row>
    <row r="438" spans="1:4" ht="13.8">
      <c r="A438" s="222" t="s">
        <v>1154</v>
      </c>
      <c r="B438" s="223" t="s">
        <v>1155</v>
      </c>
      <c r="C438" s="551">
        <v>0</v>
      </c>
      <c r="D438" s="551">
        <v>0</v>
      </c>
    </row>
    <row r="439" spans="1:4" ht="27.6">
      <c r="A439" s="222" t="s">
        <v>1156</v>
      </c>
      <c r="B439" s="223" t="s">
        <v>1157</v>
      </c>
      <c r="C439" s="551">
        <v>0</v>
      </c>
      <c r="D439" s="551">
        <v>0</v>
      </c>
    </row>
    <row r="440" spans="1:4" ht="13.8">
      <c r="A440" s="222" t="s">
        <v>1158</v>
      </c>
      <c r="B440" s="223" t="s">
        <v>1159</v>
      </c>
      <c r="C440" s="551">
        <v>0</v>
      </c>
      <c r="D440" s="551">
        <v>0</v>
      </c>
    </row>
    <row r="441" spans="1:4" ht="27.6">
      <c r="A441" s="222" t="s">
        <v>1160</v>
      </c>
      <c r="B441" s="223" t="s">
        <v>1161</v>
      </c>
      <c r="C441" s="551">
        <v>0</v>
      </c>
      <c r="D441" s="551">
        <v>0</v>
      </c>
    </row>
    <row r="442" spans="1:4" ht="27.6">
      <c r="A442" s="222" t="s">
        <v>1162</v>
      </c>
      <c r="B442" s="223" t="s">
        <v>1163</v>
      </c>
      <c r="C442" s="551">
        <v>11</v>
      </c>
      <c r="D442" s="551">
        <v>11</v>
      </c>
    </row>
    <row r="443" spans="1:4" ht="13.8">
      <c r="A443" s="222" t="s">
        <v>1164</v>
      </c>
      <c r="B443" s="223" t="s">
        <v>1165</v>
      </c>
      <c r="C443" s="551">
        <v>0</v>
      </c>
      <c r="D443" s="551">
        <v>0</v>
      </c>
    </row>
    <row r="444" spans="1:4" ht="13.8">
      <c r="A444" s="222" t="s">
        <v>1166</v>
      </c>
      <c r="B444" s="223" t="s">
        <v>1167</v>
      </c>
      <c r="C444" s="551">
        <v>3</v>
      </c>
      <c r="D444" s="551">
        <v>3</v>
      </c>
    </row>
    <row r="445" spans="1:4" ht="13.8">
      <c r="A445" s="222" t="s">
        <v>1168</v>
      </c>
      <c r="B445" s="223" t="s">
        <v>1169</v>
      </c>
      <c r="C445" s="551">
        <v>19</v>
      </c>
      <c r="D445" s="551">
        <v>19</v>
      </c>
    </row>
    <row r="446" spans="1:4" ht="13.8">
      <c r="A446" s="222" t="s">
        <v>1170</v>
      </c>
      <c r="B446" s="223" t="s">
        <v>1171</v>
      </c>
      <c r="C446" s="551">
        <v>54</v>
      </c>
      <c r="D446" s="551">
        <v>54</v>
      </c>
    </row>
    <row r="447" spans="1:4" ht="13.8">
      <c r="A447" s="222" t="s">
        <v>1172</v>
      </c>
      <c r="B447" s="223" t="s">
        <v>1173</v>
      </c>
      <c r="C447" s="551">
        <v>15</v>
      </c>
      <c r="D447" s="551">
        <v>15</v>
      </c>
    </row>
    <row r="448" spans="1:4" ht="13.8">
      <c r="A448" s="222" t="s">
        <v>1174</v>
      </c>
      <c r="B448" s="223" t="s">
        <v>1175</v>
      </c>
      <c r="C448" s="551">
        <v>12</v>
      </c>
      <c r="D448" s="551">
        <v>12</v>
      </c>
    </row>
    <row r="449" spans="1:4" ht="13.8">
      <c r="A449" s="222" t="s">
        <v>1176</v>
      </c>
      <c r="B449" s="232" t="s">
        <v>1177</v>
      </c>
      <c r="C449" s="551">
        <v>0</v>
      </c>
      <c r="D449" s="551">
        <v>0</v>
      </c>
    </row>
    <row r="450" spans="1:4" ht="13.8">
      <c r="A450" s="222" t="s">
        <v>1178</v>
      </c>
      <c r="B450" s="232" t="s">
        <v>1179</v>
      </c>
      <c r="C450" s="551">
        <v>1</v>
      </c>
      <c r="D450" s="551">
        <v>1</v>
      </c>
    </row>
    <row r="451" spans="1:4" ht="13.8">
      <c r="A451" s="222" t="s">
        <v>1180</v>
      </c>
      <c r="B451" s="223" t="s">
        <v>1181</v>
      </c>
      <c r="C451" s="551">
        <v>10</v>
      </c>
      <c r="D451" s="551">
        <v>10</v>
      </c>
    </row>
    <row r="452" spans="1:4" ht="13.8">
      <c r="A452" s="222" t="s">
        <v>1182</v>
      </c>
      <c r="B452" s="223" t="s">
        <v>1183</v>
      </c>
      <c r="C452" s="551">
        <v>48</v>
      </c>
      <c r="D452" s="551">
        <v>48</v>
      </c>
    </row>
    <row r="453" spans="1:4" ht="13.8">
      <c r="A453" s="222" t="s">
        <v>1184</v>
      </c>
      <c r="B453" s="223" t="s">
        <v>1185</v>
      </c>
      <c r="C453" s="551">
        <v>1</v>
      </c>
      <c r="D453" s="551">
        <v>1</v>
      </c>
    </row>
    <row r="454" spans="1:4" ht="13.8">
      <c r="A454" s="222" t="s">
        <v>1186</v>
      </c>
      <c r="B454" s="223" t="s">
        <v>1187</v>
      </c>
      <c r="C454" s="551">
        <v>5</v>
      </c>
      <c r="D454" s="551">
        <v>5</v>
      </c>
    </row>
    <row r="455" spans="1:4" ht="13.8">
      <c r="A455" s="222" t="s">
        <v>1188</v>
      </c>
      <c r="B455" s="223" t="s">
        <v>1189</v>
      </c>
      <c r="C455" s="551">
        <v>32</v>
      </c>
      <c r="D455" s="551">
        <v>32</v>
      </c>
    </row>
    <row r="456" spans="1:4" ht="13.8">
      <c r="A456" s="222" t="s">
        <v>1190</v>
      </c>
      <c r="B456" s="223" t="s">
        <v>1191</v>
      </c>
      <c r="C456" s="551">
        <v>343</v>
      </c>
      <c r="D456" s="551">
        <v>343</v>
      </c>
    </row>
    <row r="457" spans="1:4" ht="13.8">
      <c r="A457" s="222" t="s">
        <v>1192</v>
      </c>
      <c r="B457" s="223" t="s">
        <v>1193</v>
      </c>
      <c r="C457" s="551">
        <v>0</v>
      </c>
      <c r="D457" s="551">
        <v>0</v>
      </c>
    </row>
    <row r="458" spans="1:4" ht="13.8">
      <c r="A458" s="222" t="s">
        <v>1194</v>
      </c>
      <c r="B458" s="223" t="s">
        <v>1195</v>
      </c>
      <c r="C458" s="551">
        <v>35</v>
      </c>
      <c r="D458" s="551">
        <v>35</v>
      </c>
    </row>
    <row r="459" spans="1:4" ht="13.8">
      <c r="A459" s="222" t="s">
        <v>1196</v>
      </c>
      <c r="B459" s="223" t="s">
        <v>1197</v>
      </c>
      <c r="C459" s="551">
        <v>0</v>
      </c>
      <c r="D459" s="551">
        <v>0</v>
      </c>
    </row>
    <row r="460" spans="1:4" ht="13.8">
      <c r="A460" s="222" t="s">
        <v>1198</v>
      </c>
      <c r="B460" s="223" t="s">
        <v>1199</v>
      </c>
      <c r="C460" s="551">
        <v>0</v>
      </c>
      <c r="D460" s="551">
        <v>0</v>
      </c>
    </row>
    <row r="461" spans="1:4" ht="13.8">
      <c r="A461" s="222" t="s">
        <v>1200</v>
      </c>
      <c r="B461" s="223" t="s">
        <v>1201</v>
      </c>
      <c r="C461" s="551">
        <v>9</v>
      </c>
      <c r="D461" s="551">
        <v>9</v>
      </c>
    </row>
    <row r="462" spans="1:4" ht="13.8">
      <c r="A462" s="222" t="s">
        <v>1202</v>
      </c>
      <c r="B462" s="223" t="s">
        <v>1203</v>
      </c>
      <c r="C462" s="551">
        <v>0</v>
      </c>
      <c r="D462" s="551">
        <v>0</v>
      </c>
    </row>
    <row r="463" spans="1:4" ht="36">
      <c r="A463" s="221">
        <v>10</v>
      </c>
      <c r="B463" s="228" t="s">
        <v>1204</v>
      </c>
      <c r="C463" s="550"/>
      <c r="D463" s="550"/>
    </row>
    <row r="464" spans="1:4" ht="13.8">
      <c r="A464" s="222" t="s">
        <v>1205</v>
      </c>
      <c r="B464" s="223" t="s">
        <v>1206</v>
      </c>
      <c r="C464" s="551">
        <v>0</v>
      </c>
      <c r="D464" s="551">
        <v>0</v>
      </c>
    </row>
    <row r="465" spans="1:4" ht="13.8">
      <c r="A465" s="222" t="s">
        <v>1207</v>
      </c>
      <c r="B465" s="223" t="s">
        <v>1208</v>
      </c>
      <c r="C465" s="551">
        <v>2</v>
      </c>
      <c r="D465" s="551">
        <v>2</v>
      </c>
    </row>
    <row r="466" spans="1:4" ht="13.8">
      <c r="A466" s="222" t="s">
        <v>1209</v>
      </c>
      <c r="B466" s="232" t="s">
        <v>1210</v>
      </c>
      <c r="C466" s="551">
        <v>0</v>
      </c>
      <c r="D466" s="551">
        <v>0</v>
      </c>
    </row>
    <row r="467" spans="1:4" ht="13.8">
      <c r="A467" s="222" t="s">
        <v>1211</v>
      </c>
      <c r="B467" s="232" t="s">
        <v>1212</v>
      </c>
      <c r="C467" s="551">
        <v>0</v>
      </c>
      <c r="D467" s="551">
        <v>0</v>
      </c>
    </row>
    <row r="468" spans="1:4" ht="13.8">
      <c r="A468" s="222" t="s">
        <v>1213</v>
      </c>
      <c r="B468" s="223" t="s">
        <v>1214</v>
      </c>
      <c r="C468" s="551">
        <v>2</v>
      </c>
      <c r="D468" s="551">
        <v>2</v>
      </c>
    </row>
    <row r="469" spans="1:4" ht="13.8">
      <c r="A469" s="222" t="s">
        <v>1215</v>
      </c>
      <c r="B469" s="232" t="s">
        <v>1216</v>
      </c>
      <c r="C469" s="551">
        <v>0</v>
      </c>
      <c r="D469" s="551">
        <v>0</v>
      </c>
    </row>
    <row r="470" spans="1:4" ht="13.8">
      <c r="A470" s="222" t="s">
        <v>1217</v>
      </c>
      <c r="B470" s="232" t="s">
        <v>1218</v>
      </c>
      <c r="C470" s="551">
        <v>0</v>
      </c>
      <c r="D470" s="551">
        <v>0</v>
      </c>
    </row>
    <row r="471" spans="1:4" ht="13.8">
      <c r="A471" s="222" t="s">
        <v>1219</v>
      </c>
      <c r="B471" s="232" t="s">
        <v>1220</v>
      </c>
      <c r="C471" s="551">
        <v>3</v>
      </c>
      <c r="D471" s="551">
        <v>3</v>
      </c>
    </row>
    <row r="472" spans="1:4" ht="13.8">
      <c r="A472" s="222" t="s">
        <v>1221</v>
      </c>
      <c r="B472" s="232" t="s">
        <v>1222</v>
      </c>
      <c r="C472" s="551">
        <v>9</v>
      </c>
      <c r="D472" s="551">
        <v>9</v>
      </c>
    </row>
    <row r="473" spans="1:4" ht="13.8">
      <c r="A473" s="222" t="s">
        <v>1223</v>
      </c>
      <c r="B473" s="232" t="s">
        <v>1224</v>
      </c>
      <c r="C473" s="551">
        <v>1</v>
      </c>
      <c r="D473" s="551">
        <v>1</v>
      </c>
    </row>
    <row r="474" spans="1:4" ht="13.8">
      <c r="A474" s="222" t="s">
        <v>1225</v>
      </c>
      <c r="B474" s="232" t="s">
        <v>1226</v>
      </c>
      <c r="C474" s="551">
        <v>74</v>
      </c>
      <c r="D474" s="551">
        <v>74</v>
      </c>
    </row>
    <row r="475" spans="1:4" ht="13.8">
      <c r="A475" s="222" t="s">
        <v>1227</v>
      </c>
      <c r="B475" s="223" t="s">
        <v>1228</v>
      </c>
      <c r="C475" s="551">
        <v>0</v>
      </c>
      <c r="D475" s="551">
        <v>0</v>
      </c>
    </row>
    <row r="476" spans="1:4" ht="13.8">
      <c r="A476" s="222" t="s">
        <v>1229</v>
      </c>
      <c r="B476" s="223" t="s">
        <v>1230</v>
      </c>
      <c r="C476" s="551">
        <v>0</v>
      </c>
      <c r="D476" s="551">
        <v>0</v>
      </c>
    </row>
    <row r="477" spans="1:4" ht="27.6">
      <c r="A477" s="222" t="s">
        <v>1231</v>
      </c>
      <c r="B477" s="232" t="s">
        <v>1232</v>
      </c>
      <c r="C477" s="551">
        <v>0</v>
      </c>
      <c r="D477" s="551">
        <v>0</v>
      </c>
    </row>
    <row r="478" spans="1:4" ht="27.6">
      <c r="A478" s="222" t="s">
        <v>1233</v>
      </c>
      <c r="B478" s="232" t="s">
        <v>1234</v>
      </c>
      <c r="C478" s="551">
        <v>1</v>
      </c>
      <c r="D478" s="551">
        <v>1</v>
      </c>
    </row>
    <row r="479" spans="1:4" ht="13.8">
      <c r="A479" s="222" t="s">
        <v>1235</v>
      </c>
      <c r="B479" s="232" t="s">
        <v>1236</v>
      </c>
      <c r="C479" s="551">
        <v>0</v>
      </c>
      <c r="D479" s="551">
        <v>0</v>
      </c>
    </row>
    <row r="480" spans="1:4" ht="13.8">
      <c r="A480" s="222" t="s">
        <v>1237</v>
      </c>
      <c r="B480" s="232" t="s">
        <v>1238</v>
      </c>
      <c r="C480" s="551">
        <v>2</v>
      </c>
      <c r="D480" s="551">
        <v>2</v>
      </c>
    </row>
    <row r="481" spans="1:4" ht="13.8">
      <c r="A481" s="222" t="s">
        <v>1239</v>
      </c>
      <c r="B481" s="232" t="s">
        <v>1240</v>
      </c>
      <c r="C481" s="551">
        <v>7</v>
      </c>
      <c r="D481" s="551">
        <v>7</v>
      </c>
    </row>
    <row r="482" spans="1:4" ht="13.8">
      <c r="A482" s="222" t="s">
        <v>1241</v>
      </c>
      <c r="B482" s="232" t="s">
        <v>1242</v>
      </c>
      <c r="C482" s="551">
        <v>0</v>
      </c>
      <c r="D482" s="551">
        <v>0</v>
      </c>
    </row>
    <row r="483" spans="1:4" ht="13.8">
      <c r="A483" s="222" t="s">
        <v>1243</v>
      </c>
      <c r="B483" s="223" t="s">
        <v>1244</v>
      </c>
      <c r="C483" s="551">
        <v>57</v>
      </c>
      <c r="D483" s="551">
        <v>57</v>
      </c>
    </row>
    <row r="484" spans="1:4" ht="13.8">
      <c r="A484" s="222" t="s">
        <v>1245</v>
      </c>
      <c r="B484" s="223" t="s">
        <v>1246</v>
      </c>
      <c r="C484" s="551">
        <v>385</v>
      </c>
      <c r="D484" s="551">
        <v>385</v>
      </c>
    </row>
    <row r="485" spans="1:4" ht="13.8">
      <c r="A485" s="222" t="s">
        <v>1247</v>
      </c>
      <c r="B485" s="223" t="s">
        <v>1248</v>
      </c>
      <c r="C485" s="551">
        <v>8</v>
      </c>
      <c r="D485" s="551">
        <v>8</v>
      </c>
    </row>
    <row r="486" spans="1:4" ht="13.8">
      <c r="A486" s="222" t="s">
        <v>1249</v>
      </c>
      <c r="B486" s="223" t="s">
        <v>1250</v>
      </c>
      <c r="C486" s="551">
        <v>42</v>
      </c>
      <c r="D486" s="551">
        <v>42</v>
      </c>
    </row>
    <row r="487" spans="1:4" ht="13.8">
      <c r="A487" s="222" t="s">
        <v>1251</v>
      </c>
      <c r="B487" s="223" t="s">
        <v>1252</v>
      </c>
      <c r="C487" s="551">
        <v>145</v>
      </c>
      <c r="D487" s="551">
        <v>145</v>
      </c>
    </row>
    <row r="488" spans="1:4" ht="13.8">
      <c r="A488" s="222" t="s">
        <v>1253</v>
      </c>
      <c r="B488" s="232" t="s">
        <v>1254</v>
      </c>
      <c r="C488" s="551">
        <v>0</v>
      </c>
      <c r="D488" s="551">
        <v>0</v>
      </c>
    </row>
    <row r="489" spans="1:4" ht="13.8">
      <c r="A489" s="222" t="s">
        <v>1255</v>
      </c>
      <c r="B489" s="232" t="s">
        <v>1256</v>
      </c>
      <c r="C489" s="551">
        <v>14</v>
      </c>
      <c r="D489" s="551">
        <v>14</v>
      </c>
    </row>
    <row r="490" spans="1:4" ht="13.8">
      <c r="A490" s="222" t="s">
        <v>1257</v>
      </c>
      <c r="B490" s="223" t="s">
        <v>1258</v>
      </c>
      <c r="C490" s="551">
        <v>21</v>
      </c>
      <c r="D490" s="551">
        <v>21</v>
      </c>
    </row>
    <row r="491" spans="1:4" ht="13.8">
      <c r="A491" s="222" t="s">
        <v>1259</v>
      </c>
      <c r="B491" s="223" t="s">
        <v>1260</v>
      </c>
      <c r="C491" s="551">
        <v>244</v>
      </c>
      <c r="D491" s="551">
        <v>244</v>
      </c>
    </row>
    <row r="492" spans="1:4" ht="18">
      <c r="A492" s="221">
        <v>11</v>
      </c>
      <c r="B492" s="228" t="s">
        <v>1261</v>
      </c>
      <c r="C492" s="550"/>
      <c r="D492" s="550"/>
    </row>
    <row r="493" spans="1:4" ht="13.8">
      <c r="A493" s="222" t="s">
        <v>1262</v>
      </c>
      <c r="B493" s="223" t="s">
        <v>1263</v>
      </c>
      <c r="C493" s="551">
        <v>20</v>
      </c>
      <c r="D493" s="551">
        <v>20</v>
      </c>
    </row>
    <row r="494" spans="1:4" ht="13.8">
      <c r="A494" s="222" t="s">
        <v>1264</v>
      </c>
      <c r="B494" s="223" t="s">
        <v>1265</v>
      </c>
      <c r="C494" s="551">
        <v>12</v>
      </c>
      <c r="D494" s="551">
        <v>12</v>
      </c>
    </row>
    <row r="495" spans="1:4" ht="13.8">
      <c r="A495" s="222" t="s">
        <v>1266</v>
      </c>
      <c r="B495" s="223" t="s">
        <v>1267</v>
      </c>
      <c r="C495" s="551">
        <v>3</v>
      </c>
      <c r="D495" s="551">
        <v>3</v>
      </c>
    </row>
    <row r="496" spans="1:4" ht="13.8">
      <c r="A496" s="222" t="s">
        <v>1268</v>
      </c>
      <c r="B496" s="223" t="s">
        <v>1269</v>
      </c>
      <c r="C496" s="551">
        <v>7</v>
      </c>
      <c r="D496" s="551">
        <v>7</v>
      </c>
    </row>
    <row r="497" spans="1:4" ht="27.6">
      <c r="A497" s="222" t="s">
        <v>1270</v>
      </c>
      <c r="B497" s="223" t="s">
        <v>1271</v>
      </c>
      <c r="C497" s="551">
        <v>53</v>
      </c>
      <c r="D497" s="551">
        <v>53</v>
      </c>
    </row>
    <row r="498" spans="1:4" ht="27.6">
      <c r="A498" s="222" t="s">
        <v>1272</v>
      </c>
      <c r="B498" s="223" t="s">
        <v>1273</v>
      </c>
      <c r="C498" s="551">
        <v>6</v>
      </c>
      <c r="D498" s="551">
        <v>6</v>
      </c>
    </row>
    <row r="499" spans="1:4" ht="27.6">
      <c r="A499" s="222" t="s">
        <v>1274</v>
      </c>
      <c r="B499" s="223" t="s">
        <v>1275</v>
      </c>
      <c r="C499" s="551">
        <v>15</v>
      </c>
      <c r="D499" s="551">
        <v>15</v>
      </c>
    </row>
    <row r="500" spans="1:4" ht="13.8">
      <c r="A500" s="222" t="s">
        <v>1276</v>
      </c>
      <c r="B500" s="223" t="s">
        <v>1277</v>
      </c>
      <c r="C500" s="551">
        <v>167</v>
      </c>
      <c r="D500" s="551">
        <v>167</v>
      </c>
    </row>
    <row r="501" spans="1:4" ht="13.8">
      <c r="A501" s="222" t="s">
        <v>1278</v>
      </c>
      <c r="B501" s="223" t="s">
        <v>1279</v>
      </c>
      <c r="C501" s="551">
        <v>0</v>
      </c>
      <c r="D501" s="551">
        <v>0</v>
      </c>
    </row>
    <row r="502" spans="1:4" ht="13.8">
      <c r="A502" s="222" t="s">
        <v>1280</v>
      </c>
      <c r="B502" s="223" t="s">
        <v>1281</v>
      </c>
      <c r="C502" s="551">
        <v>5</v>
      </c>
      <c r="D502" s="551">
        <v>5</v>
      </c>
    </row>
    <row r="503" spans="1:4" ht="13.8">
      <c r="A503" s="222" t="s">
        <v>1282</v>
      </c>
      <c r="B503" s="223" t="s">
        <v>1283</v>
      </c>
      <c r="C503" s="551">
        <v>3</v>
      </c>
      <c r="D503" s="551">
        <v>3</v>
      </c>
    </row>
    <row r="504" spans="1:4" ht="13.8">
      <c r="A504" s="222" t="s">
        <v>1284</v>
      </c>
      <c r="B504" s="223" t="s">
        <v>1285</v>
      </c>
      <c r="C504" s="551">
        <v>8</v>
      </c>
      <c r="D504" s="551">
        <v>8</v>
      </c>
    </row>
    <row r="505" spans="1:4" ht="13.8">
      <c r="A505" s="222" t="s">
        <v>1286</v>
      </c>
      <c r="B505" s="223" t="s">
        <v>1287</v>
      </c>
      <c r="C505" s="551">
        <v>21</v>
      </c>
      <c r="D505" s="551">
        <v>21</v>
      </c>
    </row>
    <row r="506" spans="1:4" ht="13.8">
      <c r="A506" s="222" t="s">
        <v>1288</v>
      </c>
      <c r="B506" s="223" t="s">
        <v>1289</v>
      </c>
      <c r="C506" s="551">
        <v>471</v>
      </c>
      <c r="D506" s="551">
        <v>471</v>
      </c>
    </row>
    <row r="507" spans="1:4" ht="13.8">
      <c r="A507" s="222" t="s">
        <v>1290</v>
      </c>
      <c r="B507" s="223" t="s">
        <v>1291</v>
      </c>
      <c r="C507" s="551">
        <v>0</v>
      </c>
      <c r="D507" s="551">
        <v>0</v>
      </c>
    </row>
    <row r="508" spans="1:4" ht="13.8">
      <c r="A508" s="222" t="s">
        <v>1292</v>
      </c>
      <c r="B508" s="223" t="s">
        <v>1293</v>
      </c>
      <c r="C508" s="551">
        <v>5</v>
      </c>
      <c r="D508" s="551">
        <v>5</v>
      </c>
    </row>
    <row r="509" spans="1:4" ht="13.8">
      <c r="A509" s="222" t="s">
        <v>1294</v>
      </c>
      <c r="B509" s="223" t="s">
        <v>1295</v>
      </c>
      <c r="C509" s="551">
        <v>22</v>
      </c>
      <c r="D509" s="551">
        <v>22</v>
      </c>
    </row>
    <row r="510" spans="1:4" ht="13.8">
      <c r="A510" s="222" t="s">
        <v>1296</v>
      </c>
      <c r="B510" s="223" t="s">
        <v>1297</v>
      </c>
      <c r="C510" s="551">
        <v>38</v>
      </c>
      <c r="D510" s="551">
        <v>38</v>
      </c>
    </row>
    <row r="511" spans="1:4" ht="13.8">
      <c r="A511" s="222" t="s">
        <v>1298</v>
      </c>
      <c r="B511" s="223" t="s">
        <v>1299</v>
      </c>
      <c r="C511" s="551">
        <v>119</v>
      </c>
      <c r="D511" s="551">
        <v>119</v>
      </c>
    </row>
    <row r="512" spans="1:4" ht="13.8">
      <c r="A512" s="222" t="s">
        <v>1300</v>
      </c>
      <c r="B512" s="223" t="s">
        <v>1301</v>
      </c>
      <c r="C512" s="551">
        <v>111</v>
      </c>
      <c r="D512" s="551">
        <v>111</v>
      </c>
    </row>
    <row r="513" spans="1:4" ht="13.8">
      <c r="A513" s="222" t="s">
        <v>1302</v>
      </c>
      <c r="B513" s="223" t="s">
        <v>1303</v>
      </c>
      <c r="C513" s="551">
        <v>10</v>
      </c>
      <c r="D513" s="551">
        <v>10</v>
      </c>
    </row>
    <row r="514" spans="1:4" ht="13.8">
      <c r="A514" s="222" t="s">
        <v>1304</v>
      </c>
      <c r="B514" s="223" t="s">
        <v>1305</v>
      </c>
      <c r="C514" s="551">
        <v>78</v>
      </c>
      <c r="D514" s="551">
        <v>78</v>
      </c>
    </row>
    <row r="515" spans="1:4" ht="13.8">
      <c r="A515" s="222" t="s">
        <v>1306</v>
      </c>
      <c r="B515" s="223" t="s">
        <v>1307</v>
      </c>
      <c r="C515" s="551">
        <v>18</v>
      </c>
      <c r="D515" s="551">
        <v>18</v>
      </c>
    </row>
    <row r="516" spans="1:4" ht="13.8">
      <c r="A516" s="222" t="s">
        <v>1308</v>
      </c>
      <c r="B516" s="223" t="s">
        <v>1309</v>
      </c>
      <c r="C516" s="551">
        <v>43</v>
      </c>
      <c r="D516" s="551">
        <v>43</v>
      </c>
    </row>
    <row r="517" spans="1:4" ht="13.8">
      <c r="A517" s="222" t="s">
        <v>1310</v>
      </c>
      <c r="B517" s="223" t="s">
        <v>1311</v>
      </c>
      <c r="C517" s="551">
        <v>96</v>
      </c>
      <c r="D517" s="551">
        <v>96</v>
      </c>
    </row>
    <row r="518" spans="1:4" ht="13.8">
      <c r="A518" s="222" t="s">
        <v>1312</v>
      </c>
      <c r="B518" s="223" t="s">
        <v>1313</v>
      </c>
      <c r="C518" s="551">
        <v>5376</v>
      </c>
      <c r="D518" s="551">
        <v>5376</v>
      </c>
    </row>
    <row r="519" spans="1:4" ht="13.8">
      <c r="A519" s="222" t="s">
        <v>1314</v>
      </c>
      <c r="B519" s="223" t="s">
        <v>1315</v>
      </c>
      <c r="C519" s="551">
        <v>9</v>
      </c>
      <c r="D519" s="551">
        <v>9</v>
      </c>
    </row>
    <row r="520" spans="1:4" ht="13.8">
      <c r="A520" s="222" t="s">
        <v>1316</v>
      </c>
      <c r="B520" s="223" t="s">
        <v>1317</v>
      </c>
      <c r="C520" s="551">
        <v>60</v>
      </c>
      <c r="D520" s="551">
        <v>60</v>
      </c>
    </row>
    <row r="521" spans="1:4" ht="13.8">
      <c r="A521" s="222" t="s">
        <v>1318</v>
      </c>
      <c r="B521" s="223" t="s">
        <v>1319</v>
      </c>
      <c r="C521" s="551">
        <v>63</v>
      </c>
      <c r="D521" s="551">
        <v>63</v>
      </c>
    </row>
    <row r="522" spans="1:4" ht="13.8">
      <c r="A522" s="222" t="s">
        <v>1320</v>
      </c>
      <c r="B522" s="223" t="s">
        <v>1321</v>
      </c>
      <c r="C522" s="551">
        <v>169</v>
      </c>
      <c r="D522" s="551">
        <v>169</v>
      </c>
    </row>
    <row r="523" spans="1:4" ht="13.8">
      <c r="A523" s="222" t="s">
        <v>1322</v>
      </c>
      <c r="B523" s="223" t="s">
        <v>1323</v>
      </c>
      <c r="C523" s="551">
        <v>142</v>
      </c>
      <c r="D523" s="551">
        <v>142</v>
      </c>
    </row>
    <row r="524" spans="1:4" ht="13.8">
      <c r="A524" s="222" t="s">
        <v>1324</v>
      </c>
      <c r="B524" s="223" t="s">
        <v>1325</v>
      </c>
      <c r="C524" s="551">
        <v>8</v>
      </c>
      <c r="D524" s="551">
        <v>8</v>
      </c>
    </row>
    <row r="525" spans="1:4" ht="13.8">
      <c r="A525" s="222" t="s">
        <v>1326</v>
      </c>
      <c r="B525" s="223" t="s">
        <v>1327</v>
      </c>
      <c r="C525" s="551">
        <v>34</v>
      </c>
      <c r="D525" s="551">
        <v>34</v>
      </c>
    </row>
    <row r="526" spans="1:4" ht="13.8">
      <c r="A526" s="222" t="s">
        <v>1328</v>
      </c>
      <c r="B526" s="223" t="s">
        <v>1329</v>
      </c>
      <c r="C526" s="551">
        <v>9</v>
      </c>
      <c r="D526" s="551">
        <v>9</v>
      </c>
    </row>
    <row r="527" spans="1:4" ht="13.8">
      <c r="A527" s="222" t="s">
        <v>1330</v>
      </c>
      <c r="B527" s="223" t="s">
        <v>1331</v>
      </c>
      <c r="C527" s="551">
        <v>61</v>
      </c>
      <c r="D527" s="551">
        <v>61</v>
      </c>
    </row>
    <row r="528" spans="1:4" ht="13.8">
      <c r="A528" s="222" t="s">
        <v>1332</v>
      </c>
      <c r="B528" s="223" t="s">
        <v>1333</v>
      </c>
      <c r="C528" s="551">
        <v>288</v>
      </c>
      <c r="D528" s="551">
        <v>288</v>
      </c>
    </row>
    <row r="529" spans="1:4" ht="13.8">
      <c r="A529" s="222" t="s">
        <v>1334</v>
      </c>
      <c r="B529" s="224" t="s">
        <v>1335</v>
      </c>
      <c r="C529" s="551">
        <v>603</v>
      </c>
      <c r="D529" s="551">
        <v>603</v>
      </c>
    </row>
    <row r="530" spans="1:4" ht="18">
      <c r="A530" s="221">
        <v>12</v>
      </c>
      <c r="B530" s="228" t="s">
        <v>1336</v>
      </c>
      <c r="C530" s="550"/>
      <c r="D530" s="550"/>
    </row>
    <row r="531" spans="1:4" ht="13.8">
      <c r="A531" s="222" t="s">
        <v>1337</v>
      </c>
      <c r="B531" s="232" t="s">
        <v>1338</v>
      </c>
      <c r="C531" s="551">
        <v>0</v>
      </c>
      <c r="D531" s="551">
        <v>0</v>
      </c>
    </row>
    <row r="532" spans="1:4" ht="13.8">
      <c r="A532" s="222" t="s">
        <v>1339</v>
      </c>
      <c r="B532" s="232" t="s">
        <v>1340</v>
      </c>
      <c r="C532" s="551">
        <v>33</v>
      </c>
      <c r="D532" s="551">
        <v>33</v>
      </c>
    </row>
    <row r="533" spans="1:4" ht="13.8">
      <c r="A533" s="222" t="s">
        <v>1341</v>
      </c>
      <c r="B533" s="223" t="s">
        <v>1342</v>
      </c>
      <c r="C533" s="551">
        <v>3</v>
      </c>
      <c r="D533" s="551">
        <v>3</v>
      </c>
    </row>
    <row r="534" spans="1:4" ht="13.8">
      <c r="A534" s="222" t="s">
        <v>1343</v>
      </c>
      <c r="B534" s="223" t="s">
        <v>1344</v>
      </c>
      <c r="C534" s="551">
        <v>96</v>
      </c>
      <c r="D534" s="551">
        <v>96</v>
      </c>
    </row>
    <row r="535" spans="1:4" ht="13.8">
      <c r="A535" s="222" t="s">
        <v>1345</v>
      </c>
      <c r="B535" s="223" t="s">
        <v>1346</v>
      </c>
      <c r="C535" s="551">
        <v>0</v>
      </c>
      <c r="D535" s="551">
        <v>0</v>
      </c>
    </row>
    <row r="536" spans="1:4" ht="13.8">
      <c r="A536" s="222" t="s">
        <v>1347</v>
      </c>
      <c r="B536" s="224" t="s">
        <v>1348</v>
      </c>
      <c r="C536" s="551">
        <v>44</v>
      </c>
      <c r="D536" s="551">
        <v>44</v>
      </c>
    </row>
    <row r="537" spans="1:4" ht="13.8">
      <c r="A537" s="222" t="s">
        <v>1349</v>
      </c>
      <c r="B537" s="223" t="s">
        <v>1350</v>
      </c>
      <c r="C537" s="551">
        <v>24</v>
      </c>
      <c r="D537" s="551">
        <v>24</v>
      </c>
    </row>
    <row r="538" spans="1:4" ht="13.8">
      <c r="A538" s="222" t="s">
        <v>1351</v>
      </c>
      <c r="B538" s="223" t="s">
        <v>1352</v>
      </c>
      <c r="C538" s="551">
        <v>5</v>
      </c>
      <c r="D538" s="551">
        <v>5</v>
      </c>
    </row>
    <row r="539" spans="1:4" ht="13.8">
      <c r="A539" s="222" t="s">
        <v>1353</v>
      </c>
      <c r="B539" s="223" t="s">
        <v>1354</v>
      </c>
      <c r="C539" s="551">
        <v>163</v>
      </c>
      <c r="D539" s="551">
        <v>163</v>
      </c>
    </row>
    <row r="540" spans="1:4" ht="13.8">
      <c r="A540" s="222" t="s">
        <v>1355</v>
      </c>
      <c r="B540" s="223" t="s">
        <v>1356</v>
      </c>
      <c r="C540" s="551">
        <v>0</v>
      </c>
      <c r="D540" s="551">
        <v>0</v>
      </c>
    </row>
    <row r="541" spans="1:4" ht="13.8">
      <c r="A541" s="222" t="s">
        <v>1357</v>
      </c>
      <c r="B541" s="223" t="s">
        <v>1358</v>
      </c>
      <c r="C541" s="551">
        <v>5</v>
      </c>
      <c r="D541" s="551">
        <v>5</v>
      </c>
    </row>
    <row r="542" spans="1:4" ht="13.8">
      <c r="A542" s="222" t="s">
        <v>1359</v>
      </c>
      <c r="B542" s="223" t="s">
        <v>1360</v>
      </c>
      <c r="C542" s="551">
        <v>36</v>
      </c>
      <c r="D542" s="551">
        <v>36</v>
      </c>
    </row>
    <row r="543" spans="1:4" ht="13.8">
      <c r="A543" s="222" t="s">
        <v>1361</v>
      </c>
      <c r="B543" s="232" t="s">
        <v>1362</v>
      </c>
      <c r="C543" s="551">
        <v>24</v>
      </c>
      <c r="D543" s="551">
        <v>24</v>
      </c>
    </row>
    <row r="544" spans="1:4" ht="13.8">
      <c r="A544" s="222" t="s">
        <v>1363</v>
      </c>
      <c r="B544" s="224" t="s">
        <v>1364</v>
      </c>
      <c r="C544" s="551">
        <v>7</v>
      </c>
      <c r="D544" s="551">
        <v>7</v>
      </c>
    </row>
    <row r="545" spans="1:4" ht="13.8">
      <c r="A545" s="222" t="s">
        <v>1365</v>
      </c>
      <c r="B545" s="223" t="s">
        <v>1366</v>
      </c>
      <c r="C545" s="551">
        <v>0</v>
      </c>
      <c r="D545" s="551">
        <v>0</v>
      </c>
    </row>
    <row r="546" spans="1:4" ht="13.8">
      <c r="A546" s="222" t="s">
        <v>1367</v>
      </c>
      <c r="B546" s="223" t="s">
        <v>1368</v>
      </c>
      <c r="C546" s="551">
        <v>1</v>
      </c>
      <c r="D546" s="551">
        <v>1</v>
      </c>
    </row>
    <row r="547" spans="1:4" ht="18">
      <c r="A547" s="221">
        <v>13</v>
      </c>
      <c r="B547" s="228" t="s">
        <v>1369</v>
      </c>
      <c r="C547" s="550"/>
      <c r="D547" s="550"/>
    </row>
    <row r="548" spans="1:4" ht="13.8">
      <c r="A548" s="222" t="s">
        <v>1370</v>
      </c>
      <c r="B548" s="223" t="s">
        <v>1371</v>
      </c>
      <c r="C548" s="551">
        <v>0</v>
      </c>
      <c r="D548" s="551">
        <v>0</v>
      </c>
    </row>
    <row r="549" spans="1:4" ht="13.8">
      <c r="A549" s="222" t="s">
        <v>1372</v>
      </c>
      <c r="B549" s="223" t="s">
        <v>1373</v>
      </c>
      <c r="C549" s="551">
        <v>5</v>
      </c>
      <c r="D549" s="551">
        <v>5</v>
      </c>
    </row>
    <row r="550" spans="1:4" ht="13.8">
      <c r="A550" s="222" t="s">
        <v>1374</v>
      </c>
      <c r="B550" s="223" t="s">
        <v>1375</v>
      </c>
      <c r="C550" s="551">
        <v>50</v>
      </c>
      <c r="D550" s="551">
        <v>50</v>
      </c>
    </row>
    <row r="551" spans="1:4" ht="27.6">
      <c r="A551" s="222" t="s">
        <v>1376</v>
      </c>
      <c r="B551" s="223" t="s">
        <v>1377</v>
      </c>
      <c r="C551" s="551">
        <v>0</v>
      </c>
      <c r="D551" s="551">
        <v>0</v>
      </c>
    </row>
    <row r="552" spans="1:4" ht="27.6">
      <c r="A552" s="222" t="s">
        <v>1378</v>
      </c>
      <c r="B552" s="223" t="s">
        <v>1379</v>
      </c>
      <c r="C552" s="551">
        <v>15</v>
      </c>
      <c r="D552" s="551">
        <v>15</v>
      </c>
    </row>
    <row r="553" spans="1:4" ht="27.6">
      <c r="A553" s="222" t="s">
        <v>1380</v>
      </c>
      <c r="B553" s="223" t="s">
        <v>1381</v>
      </c>
      <c r="C553" s="551">
        <v>1</v>
      </c>
      <c r="D553" s="551">
        <v>1</v>
      </c>
    </row>
    <row r="554" spans="1:4" ht="27.6">
      <c r="A554" s="222" t="s">
        <v>1382</v>
      </c>
      <c r="B554" s="223" t="s">
        <v>1383</v>
      </c>
      <c r="C554" s="551">
        <v>20</v>
      </c>
      <c r="D554" s="551">
        <v>20</v>
      </c>
    </row>
    <row r="555" spans="1:4" ht="13.8">
      <c r="A555" s="222" t="s">
        <v>1384</v>
      </c>
      <c r="B555" s="223" t="s">
        <v>1385</v>
      </c>
      <c r="C555" s="551">
        <v>162</v>
      </c>
      <c r="D555" s="551">
        <v>162</v>
      </c>
    </row>
    <row r="556" spans="1:4" ht="13.8">
      <c r="A556" s="222" t="s">
        <v>1386</v>
      </c>
      <c r="B556" s="223" t="s">
        <v>1387</v>
      </c>
      <c r="C556" s="551">
        <v>9</v>
      </c>
      <c r="D556" s="551">
        <v>9</v>
      </c>
    </row>
    <row r="557" spans="1:4" ht="13.8">
      <c r="A557" s="222" t="s">
        <v>1388</v>
      </c>
      <c r="B557" s="223" t="s">
        <v>1389</v>
      </c>
      <c r="C557" s="551">
        <v>335</v>
      </c>
      <c r="D557" s="551">
        <v>335</v>
      </c>
    </row>
    <row r="558" spans="1:4" ht="13.8">
      <c r="A558" s="222" t="s">
        <v>1390</v>
      </c>
      <c r="B558" s="223" t="s">
        <v>1391</v>
      </c>
      <c r="C558" s="551">
        <v>434</v>
      </c>
      <c r="D558" s="551">
        <v>434</v>
      </c>
    </row>
    <row r="559" spans="1:4" ht="13.8">
      <c r="A559" s="222" t="s">
        <v>1392</v>
      </c>
      <c r="B559" s="223" t="s">
        <v>1393</v>
      </c>
      <c r="C559" s="551">
        <v>28</v>
      </c>
      <c r="D559" s="551">
        <v>28</v>
      </c>
    </row>
    <row r="560" spans="1:4" ht="13.8">
      <c r="A560" s="227" t="s">
        <v>1394</v>
      </c>
      <c r="B560" s="232" t="s">
        <v>1395</v>
      </c>
      <c r="C560" s="551">
        <v>0</v>
      </c>
      <c r="D560" s="551">
        <v>0</v>
      </c>
    </row>
    <row r="561" spans="1:4" ht="13.8">
      <c r="A561" s="227" t="s">
        <v>1396</v>
      </c>
      <c r="B561" s="232" t="s">
        <v>1397</v>
      </c>
      <c r="C561" s="551">
        <v>30</v>
      </c>
      <c r="D561" s="551">
        <v>30</v>
      </c>
    </row>
    <row r="562" spans="1:4" ht="13.8">
      <c r="A562" s="222" t="s">
        <v>1398</v>
      </c>
      <c r="B562" s="223" t="s">
        <v>1399</v>
      </c>
      <c r="C562" s="551">
        <v>1</v>
      </c>
      <c r="D562" s="551">
        <v>1</v>
      </c>
    </row>
    <row r="563" spans="1:4" ht="13.8">
      <c r="A563" s="222" t="s">
        <v>1400</v>
      </c>
      <c r="B563" s="223" t="s">
        <v>1401</v>
      </c>
      <c r="C563" s="551">
        <v>49</v>
      </c>
      <c r="D563" s="551">
        <v>49</v>
      </c>
    </row>
    <row r="564" spans="1:4" ht="13.8">
      <c r="A564" s="222" t="s">
        <v>1402</v>
      </c>
      <c r="B564" s="223" t="s">
        <v>1403</v>
      </c>
      <c r="C564" s="551">
        <v>8</v>
      </c>
      <c r="D564" s="551">
        <v>8</v>
      </c>
    </row>
    <row r="565" spans="1:4" ht="13.8">
      <c r="A565" s="222" t="s">
        <v>1404</v>
      </c>
      <c r="B565" s="232" t="s">
        <v>1405</v>
      </c>
      <c r="C565" s="551">
        <v>171</v>
      </c>
      <c r="D565" s="551">
        <v>171</v>
      </c>
    </row>
    <row r="566" spans="1:4" ht="18">
      <c r="A566" s="221">
        <v>14</v>
      </c>
      <c r="B566" s="228" t="s">
        <v>1406</v>
      </c>
      <c r="C566" s="550"/>
      <c r="D566" s="550"/>
    </row>
    <row r="567" spans="1:4" ht="13.8">
      <c r="A567" s="222" t="s">
        <v>1407</v>
      </c>
      <c r="B567" s="223" t="s">
        <v>1408</v>
      </c>
      <c r="C567" s="551">
        <v>30</v>
      </c>
      <c r="D567" s="551">
        <v>30</v>
      </c>
    </row>
    <row r="568" spans="1:4" ht="13.8">
      <c r="A568" s="222" t="s">
        <v>1409</v>
      </c>
      <c r="B568" s="223" t="s">
        <v>1410</v>
      </c>
      <c r="C568" s="551">
        <v>424</v>
      </c>
      <c r="D568" s="551">
        <v>424</v>
      </c>
    </row>
    <row r="569" spans="1:4" ht="13.8">
      <c r="A569" s="222" t="s">
        <v>1411</v>
      </c>
      <c r="B569" s="223" t="s">
        <v>1412</v>
      </c>
      <c r="C569" s="551">
        <v>78</v>
      </c>
      <c r="D569" s="551">
        <v>78</v>
      </c>
    </row>
    <row r="570" spans="1:4" ht="13.8">
      <c r="A570" s="222" t="s">
        <v>1413</v>
      </c>
      <c r="B570" s="223" t="s">
        <v>1414</v>
      </c>
      <c r="C570" s="551">
        <v>54</v>
      </c>
      <c r="D570" s="551">
        <v>54</v>
      </c>
    </row>
    <row r="571" spans="1:4" ht="13.8">
      <c r="A571" s="222" t="s">
        <v>1415</v>
      </c>
      <c r="B571" s="232" t="s">
        <v>1416</v>
      </c>
      <c r="C571" s="551">
        <v>6</v>
      </c>
      <c r="D571" s="551">
        <v>6</v>
      </c>
    </row>
    <row r="572" spans="1:4" ht="13.8">
      <c r="A572" s="222" t="s">
        <v>1417</v>
      </c>
      <c r="B572" s="232" t="s">
        <v>1418</v>
      </c>
      <c r="C572" s="551">
        <v>3</v>
      </c>
      <c r="D572" s="551">
        <v>3</v>
      </c>
    </row>
    <row r="573" spans="1:4" ht="27.6">
      <c r="A573" s="222" t="s">
        <v>1419</v>
      </c>
      <c r="B573" s="232" t="s">
        <v>1420</v>
      </c>
      <c r="C573" s="551">
        <v>0</v>
      </c>
      <c r="D573" s="551">
        <v>0</v>
      </c>
    </row>
    <row r="574" spans="1:4" ht="27.6">
      <c r="A574" s="222" t="s">
        <v>1421</v>
      </c>
      <c r="B574" s="232" t="s">
        <v>1422</v>
      </c>
      <c r="C574" s="551">
        <v>6</v>
      </c>
      <c r="D574" s="551">
        <v>6</v>
      </c>
    </row>
    <row r="575" spans="1:4" ht="13.8">
      <c r="A575" s="222" t="s">
        <v>1423</v>
      </c>
      <c r="B575" s="223" t="s">
        <v>1424</v>
      </c>
      <c r="C575" s="551">
        <v>336</v>
      </c>
      <c r="D575" s="551">
        <v>336</v>
      </c>
    </row>
    <row r="576" spans="1:4" ht="13.8">
      <c r="A576" s="233" t="s">
        <v>1425</v>
      </c>
      <c r="B576" s="234" t="s">
        <v>1426</v>
      </c>
      <c r="C576" s="551">
        <v>952</v>
      </c>
      <c r="D576" s="551">
        <v>952</v>
      </c>
    </row>
    <row r="577" spans="1:4" ht="13.8">
      <c r="A577" s="233" t="s">
        <v>1427</v>
      </c>
      <c r="B577" s="234" t="s">
        <v>1428</v>
      </c>
      <c r="C577" s="551">
        <v>8</v>
      </c>
      <c r="D577" s="551">
        <v>8</v>
      </c>
    </row>
    <row r="578" spans="1:4" ht="13.8">
      <c r="A578" s="233" t="s">
        <v>1429</v>
      </c>
      <c r="B578" s="234" t="s">
        <v>1430</v>
      </c>
      <c r="C578" s="551">
        <v>12</v>
      </c>
      <c r="D578" s="551">
        <v>12</v>
      </c>
    </row>
    <row r="579" spans="1:4" ht="13.8">
      <c r="A579" s="233" t="s">
        <v>1431</v>
      </c>
      <c r="B579" s="234" t="s">
        <v>1432</v>
      </c>
      <c r="C579" s="551">
        <v>10</v>
      </c>
      <c r="D579" s="551">
        <v>10</v>
      </c>
    </row>
    <row r="580" spans="1:4" ht="13.8">
      <c r="A580" s="233" t="s">
        <v>1433</v>
      </c>
      <c r="B580" s="234" t="s">
        <v>1434</v>
      </c>
      <c r="C580" s="551">
        <v>296</v>
      </c>
      <c r="D580" s="551">
        <v>296</v>
      </c>
    </row>
    <row r="581" spans="1:4" ht="18">
      <c r="A581" s="221">
        <v>15</v>
      </c>
      <c r="B581" s="228" t="s">
        <v>1435</v>
      </c>
      <c r="C581" s="550"/>
      <c r="D581" s="550"/>
    </row>
    <row r="582" spans="1:4" ht="27.6">
      <c r="A582" s="222" t="s">
        <v>1436</v>
      </c>
      <c r="B582" s="223" t="s">
        <v>1437</v>
      </c>
      <c r="C582" s="551">
        <v>0</v>
      </c>
      <c r="D582" s="551">
        <v>0</v>
      </c>
    </row>
    <row r="583" spans="1:4" ht="13.8">
      <c r="A583" s="222" t="s">
        <v>1438</v>
      </c>
      <c r="B583" s="223" t="s">
        <v>1439</v>
      </c>
      <c r="C583" s="551">
        <v>0</v>
      </c>
      <c r="D583" s="551">
        <v>0</v>
      </c>
    </row>
    <row r="584" spans="1:4" ht="13.8">
      <c r="A584" s="222" t="s">
        <v>1440</v>
      </c>
      <c r="B584" s="223" t="s">
        <v>1441</v>
      </c>
      <c r="C584" s="551">
        <v>0</v>
      </c>
      <c r="D584" s="551">
        <v>0</v>
      </c>
    </row>
    <row r="585" spans="1:4" ht="13.8">
      <c r="A585" s="222" t="s">
        <v>1442</v>
      </c>
      <c r="B585" s="223" t="s">
        <v>1443</v>
      </c>
      <c r="C585" s="551">
        <v>0</v>
      </c>
      <c r="D585" s="551">
        <v>0</v>
      </c>
    </row>
    <row r="586" spans="1:4" ht="13.8">
      <c r="A586" s="222" t="s">
        <v>1444</v>
      </c>
      <c r="B586" s="223" t="s">
        <v>1445</v>
      </c>
      <c r="C586" s="551">
        <v>0</v>
      </c>
      <c r="D586" s="551">
        <v>0</v>
      </c>
    </row>
    <row r="587" spans="1:4" ht="27.6">
      <c r="A587" s="222" t="s">
        <v>1446</v>
      </c>
      <c r="B587" s="223" t="s">
        <v>1447</v>
      </c>
      <c r="C587" s="551">
        <v>0</v>
      </c>
      <c r="D587" s="551">
        <v>0</v>
      </c>
    </row>
    <row r="588" spans="1:4" ht="27.6">
      <c r="A588" s="222" t="s">
        <v>1448</v>
      </c>
      <c r="B588" s="223" t="s">
        <v>1449</v>
      </c>
      <c r="C588" s="551">
        <v>6</v>
      </c>
      <c r="D588" s="551">
        <v>6</v>
      </c>
    </row>
    <row r="589" spans="1:4" ht="27.6">
      <c r="A589" s="222" t="s">
        <v>1450</v>
      </c>
      <c r="B589" s="223" t="s">
        <v>1451</v>
      </c>
      <c r="C589" s="551">
        <v>2</v>
      </c>
      <c r="D589" s="551">
        <v>2</v>
      </c>
    </row>
    <row r="590" spans="1:4" ht="27.6">
      <c r="A590" s="222" t="s">
        <v>1452</v>
      </c>
      <c r="B590" s="223" t="s">
        <v>1453</v>
      </c>
      <c r="C590" s="551">
        <v>0</v>
      </c>
      <c r="D590" s="551">
        <v>0</v>
      </c>
    </row>
    <row r="591" spans="1:4" ht="13.8">
      <c r="A591" s="222" t="s">
        <v>1454</v>
      </c>
      <c r="B591" s="223" t="s">
        <v>1455</v>
      </c>
      <c r="C591" s="551">
        <v>1</v>
      </c>
      <c r="D591" s="551">
        <v>1</v>
      </c>
    </row>
    <row r="592" spans="1:4" ht="13.8">
      <c r="A592" s="222" t="s">
        <v>1456</v>
      </c>
      <c r="B592" s="223" t="s">
        <v>1457</v>
      </c>
      <c r="C592" s="551">
        <v>0</v>
      </c>
      <c r="D592" s="551">
        <v>0</v>
      </c>
    </row>
    <row r="593" spans="1:4" ht="13.8">
      <c r="A593" s="222" t="s">
        <v>1458</v>
      </c>
      <c r="B593" s="223" t="s">
        <v>1459</v>
      </c>
      <c r="C593" s="551">
        <v>0</v>
      </c>
      <c r="D593" s="551">
        <v>0</v>
      </c>
    </row>
    <row r="594" spans="1:4" ht="13.8">
      <c r="A594" s="222" t="s">
        <v>1460</v>
      </c>
      <c r="B594" s="223" t="s">
        <v>1461</v>
      </c>
      <c r="C594" s="551">
        <v>0</v>
      </c>
      <c r="D594" s="551">
        <v>0</v>
      </c>
    </row>
    <row r="595" spans="1:4" ht="27.6">
      <c r="A595" s="222" t="s">
        <v>1462</v>
      </c>
      <c r="B595" s="223" t="s">
        <v>1463</v>
      </c>
      <c r="C595" s="551">
        <v>0</v>
      </c>
      <c r="D595" s="551">
        <v>0</v>
      </c>
    </row>
    <row r="596" spans="1:4" ht="27.6">
      <c r="A596" s="222" t="s">
        <v>1464</v>
      </c>
      <c r="B596" s="223" t="s">
        <v>1465</v>
      </c>
      <c r="C596" s="551">
        <v>0</v>
      </c>
      <c r="D596" s="551">
        <v>0</v>
      </c>
    </row>
    <row r="597" spans="1:4" ht="27.6">
      <c r="A597" s="222" t="s">
        <v>1466</v>
      </c>
      <c r="B597" s="223" t="s">
        <v>1467</v>
      </c>
      <c r="C597" s="551">
        <v>2</v>
      </c>
      <c r="D597" s="551">
        <v>2</v>
      </c>
    </row>
    <row r="598" spans="1:4" ht="27.6">
      <c r="A598" s="222" t="s">
        <v>1468</v>
      </c>
      <c r="B598" s="223" t="s">
        <v>1469</v>
      </c>
      <c r="C598" s="551">
        <v>1</v>
      </c>
      <c r="D598" s="551">
        <v>1</v>
      </c>
    </row>
    <row r="599" spans="1:4" ht="27.6">
      <c r="A599" s="222" t="s">
        <v>1470</v>
      </c>
      <c r="B599" s="223" t="s">
        <v>1471</v>
      </c>
      <c r="C599" s="551">
        <v>0</v>
      </c>
      <c r="D599" s="551">
        <v>0</v>
      </c>
    </row>
    <row r="600" spans="1:4" ht="27.6">
      <c r="A600" s="222" t="s">
        <v>1472</v>
      </c>
      <c r="B600" s="223" t="s">
        <v>1473</v>
      </c>
      <c r="C600" s="551">
        <v>5</v>
      </c>
      <c r="D600" s="551">
        <v>5</v>
      </c>
    </row>
    <row r="601" spans="1:4" ht="27.6">
      <c r="A601" s="222" t="s">
        <v>1474</v>
      </c>
      <c r="B601" s="223" t="s">
        <v>1475</v>
      </c>
      <c r="C601" s="551">
        <v>33</v>
      </c>
      <c r="D601" s="551">
        <v>33</v>
      </c>
    </row>
    <row r="602" spans="1:4" ht="27.6">
      <c r="A602" s="222" t="s">
        <v>1476</v>
      </c>
      <c r="B602" s="223" t="s">
        <v>1477</v>
      </c>
      <c r="C602" s="551">
        <v>14</v>
      </c>
      <c r="D602" s="551">
        <v>14</v>
      </c>
    </row>
    <row r="603" spans="1:4" ht="27.6">
      <c r="A603" s="222" t="s">
        <v>1478</v>
      </c>
      <c r="B603" s="223" t="s">
        <v>1479</v>
      </c>
      <c r="C603" s="551">
        <v>1</v>
      </c>
      <c r="D603" s="551">
        <v>1</v>
      </c>
    </row>
    <row r="604" spans="1:4" ht="27.6">
      <c r="A604" s="222" t="s">
        <v>1480</v>
      </c>
      <c r="B604" s="223" t="s">
        <v>1481</v>
      </c>
      <c r="C604" s="551">
        <v>22</v>
      </c>
      <c r="D604" s="551">
        <v>22</v>
      </c>
    </row>
    <row r="605" spans="1:4" ht="27.6">
      <c r="A605" s="222" t="s">
        <v>1482</v>
      </c>
      <c r="B605" s="223" t="s">
        <v>1483</v>
      </c>
      <c r="C605" s="551">
        <v>577</v>
      </c>
      <c r="D605" s="551">
        <v>577</v>
      </c>
    </row>
    <row r="606" spans="1:4" ht="27.6">
      <c r="A606" s="222" t="s">
        <v>1484</v>
      </c>
      <c r="B606" s="223" t="s">
        <v>1485</v>
      </c>
      <c r="C606" s="551">
        <v>886</v>
      </c>
      <c r="D606" s="551">
        <v>886</v>
      </c>
    </row>
    <row r="607" spans="1:4" ht="36">
      <c r="A607" s="221">
        <v>16</v>
      </c>
      <c r="B607" s="228" t="s">
        <v>1486</v>
      </c>
      <c r="C607" s="550"/>
      <c r="D607" s="550"/>
    </row>
    <row r="608" spans="1:4" ht="13.8">
      <c r="A608" s="222" t="s">
        <v>1487</v>
      </c>
      <c r="B608" s="223" t="s">
        <v>1488</v>
      </c>
      <c r="C608" s="551">
        <v>1</v>
      </c>
      <c r="D608" s="551">
        <v>1</v>
      </c>
    </row>
    <row r="609" spans="1:4" ht="27.6">
      <c r="A609" s="222" t="s">
        <v>1489</v>
      </c>
      <c r="B609" s="223" t="s">
        <v>1490</v>
      </c>
      <c r="C609" s="551">
        <v>18</v>
      </c>
      <c r="D609" s="551">
        <v>18</v>
      </c>
    </row>
    <row r="610" spans="1:4" ht="27.6">
      <c r="A610" s="222" t="s">
        <v>1491</v>
      </c>
      <c r="B610" s="223" t="s">
        <v>1492</v>
      </c>
      <c r="C610" s="551">
        <v>88</v>
      </c>
      <c r="D610" s="551">
        <v>88</v>
      </c>
    </row>
    <row r="611" spans="1:4" ht="13.8">
      <c r="A611" s="222" t="s">
        <v>1493</v>
      </c>
      <c r="B611" s="223" t="s">
        <v>1494</v>
      </c>
      <c r="C611" s="551">
        <v>19</v>
      </c>
      <c r="D611" s="551">
        <v>19</v>
      </c>
    </row>
    <row r="612" spans="1:4" ht="27.6">
      <c r="A612" s="222" t="s">
        <v>1495</v>
      </c>
      <c r="B612" s="223" t="s">
        <v>1496</v>
      </c>
      <c r="C612" s="551">
        <v>2</v>
      </c>
      <c r="D612" s="551">
        <v>2</v>
      </c>
    </row>
    <row r="613" spans="1:4" ht="27.6">
      <c r="A613" s="222" t="s">
        <v>1497</v>
      </c>
      <c r="B613" s="223" t="s">
        <v>1498</v>
      </c>
      <c r="C613" s="551">
        <v>58</v>
      </c>
      <c r="D613" s="551">
        <v>58</v>
      </c>
    </row>
    <row r="614" spans="1:4" ht="13.8">
      <c r="A614" s="222" t="s">
        <v>1499</v>
      </c>
      <c r="B614" s="223" t="s">
        <v>1500</v>
      </c>
      <c r="C614" s="551">
        <v>226</v>
      </c>
      <c r="D614" s="551">
        <v>226</v>
      </c>
    </row>
    <row r="615" spans="1:4" ht="13.8">
      <c r="A615" s="222" t="s">
        <v>1501</v>
      </c>
      <c r="B615" s="223" t="s">
        <v>1502</v>
      </c>
      <c r="C615" s="551">
        <v>430</v>
      </c>
      <c r="D615" s="551">
        <v>430</v>
      </c>
    </row>
    <row r="616" spans="1:4" ht="13.8">
      <c r="A616" s="222" t="s">
        <v>1503</v>
      </c>
      <c r="B616" s="223" t="s">
        <v>1504</v>
      </c>
      <c r="C616" s="551">
        <v>97</v>
      </c>
      <c r="D616" s="551">
        <v>97</v>
      </c>
    </row>
    <row r="617" spans="1:4" ht="23.4">
      <c r="A617" s="235">
        <v>17</v>
      </c>
      <c r="B617" s="228" t="s">
        <v>1505</v>
      </c>
      <c r="C617" s="550"/>
      <c r="D617" s="550"/>
    </row>
    <row r="618" spans="1:4" ht="13.8">
      <c r="A618" s="222" t="s">
        <v>1506</v>
      </c>
      <c r="B618" s="224" t="s">
        <v>1507</v>
      </c>
      <c r="C618" s="551">
        <v>3</v>
      </c>
      <c r="D618" s="551">
        <v>3</v>
      </c>
    </row>
    <row r="619" spans="1:4" ht="13.8">
      <c r="A619" s="222" t="s">
        <v>1508</v>
      </c>
      <c r="B619" s="223" t="s">
        <v>1509</v>
      </c>
      <c r="C619" s="551">
        <v>1</v>
      </c>
      <c r="D619" s="551">
        <v>1</v>
      </c>
    </row>
    <row r="620" spans="1:4" ht="13.8">
      <c r="A620" s="222" t="s">
        <v>1510</v>
      </c>
      <c r="B620" s="223" t="s">
        <v>1511</v>
      </c>
      <c r="C620" s="551">
        <v>0</v>
      </c>
      <c r="D620" s="551">
        <v>0</v>
      </c>
    </row>
    <row r="621" spans="1:4" ht="27.6">
      <c r="A621" s="222" t="s">
        <v>1512</v>
      </c>
      <c r="B621" s="223" t="s">
        <v>1513</v>
      </c>
      <c r="C621" s="551">
        <v>0</v>
      </c>
      <c r="D621" s="551">
        <v>0</v>
      </c>
    </row>
    <row r="622" spans="1:4" ht="13.8">
      <c r="A622" s="222" t="s">
        <v>1514</v>
      </c>
      <c r="B622" s="223" t="s">
        <v>1515</v>
      </c>
      <c r="C622" s="551">
        <v>0</v>
      </c>
      <c r="D622" s="551">
        <v>0</v>
      </c>
    </row>
    <row r="623" spans="1:4" ht="13.8">
      <c r="A623" s="222" t="s">
        <v>1516</v>
      </c>
      <c r="B623" s="223" t="s">
        <v>1517</v>
      </c>
      <c r="C623" s="551">
        <v>4</v>
      </c>
      <c r="D623" s="551">
        <v>4</v>
      </c>
    </row>
    <row r="624" spans="1:4" ht="13.8">
      <c r="A624" s="222" t="s">
        <v>1518</v>
      </c>
      <c r="B624" s="223" t="s">
        <v>1519</v>
      </c>
      <c r="C624" s="551">
        <v>12</v>
      </c>
      <c r="D624" s="551">
        <v>12</v>
      </c>
    </row>
    <row r="625" spans="1:4" ht="27.6">
      <c r="A625" s="222" t="s">
        <v>1520</v>
      </c>
      <c r="B625" s="223" t="s">
        <v>1521</v>
      </c>
      <c r="C625" s="551">
        <v>1</v>
      </c>
      <c r="D625" s="551">
        <v>1</v>
      </c>
    </row>
    <row r="626" spans="1:4" ht="27.6">
      <c r="A626" s="222" t="s">
        <v>1522</v>
      </c>
      <c r="B626" s="223" t="s">
        <v>1523</v>
      </c>
      <c r="C626" s="551">
        <v>5</v>
      </c>
      <c r="D626" s="551">
        <v>5</v>
      </c>
    </row>
    <row r="627" spans="1:4" ht="13.8">
      <c r="A627" s="222" t="s">
        <v>1524</v>
      </c>
      <c r="B627" s="223" t="s">
        <v>1525</v>
      </c>
      <c r="C627" s="551">
        <v>6</v>
      </c>
      <c r="D627" s="551">
        <v>6</v>
      </c>
    </row>
    <row r="628" spans="1:4" ht="13.8">
      <c r="A628" s="222" t="s">
        <v>1526</v>
      </c>
      <c r="B628" s="223" t="s">
        <v>1527</v>
      </c>
      <c r="C628" s="551">
        <v>67</v>
      </c>
      <c r="D628" s="551">
        <v>67</v>
      </c>
    </row>
    <row r="629" spans="1:4" ht="13.8">
      <c r="A629" s="222" t="s">
        <v>1528</v>
      </c>
      <c r="B629" s="223" t="s">
        <v>1529</v>
      </c>
      <c r="C629" s="551">
        <v>29</v>
      </c>
      <c r="D629" s="551">
        <v>29</v>
      </c>
    </row>
    <row r="630" spans="1:4" ht="13.8">
      <c r="A630" s="222" t="s">
        <v>1530</v>
      </c>
      <c r="B630" s="223" t="s">
        <v>1531</v>
      </c>
      <c r="C630" s="551">
        <v>630</v>
      </c>
      <c r="D630" s="551">
        <v>630</v>
      </c>
    </row>
    <row r="631" spans="1:4" ht="13.8">
      <c r="A631" s="222" t="s">
        <v>1532</v>
      </c>
      <c r="B631" s="223" t="s">
        <v>1533</v>
      </c>
      <c r="C631" s="551">
        <v>47</v>
      </c>
      <c r="D631" s="551">
        <v>47</v>
      </c>
    </row>
    <row r="632" spans="1:4" ht="13.8">
      <c r="A632" s="222" t="s">
        <v>1534</v>
      </c>
      <c r="B632" s="223" t="s">
        <v>1535</v>
      </c>
      <c r="C632" s="551">
        <v>17</v>
      </c>
      <c r="D632" s="551">
        <v>17</v>
      </c>
    </row>
    <row r="633" spans="1:4" ht="13.8">
      <c r="A633" s="222" t="s">
        <v>1536</v>
      </c>
      <c r="B633" s="223" t="s">
        <v>1537</v>
      </c>
      <c r="C633" s="551">
        <v>17</v>
      </c>
      <c r="D633" s="551">
        <v>17</v>
      </c>
    </row>
    <row r="634" spans="1:4" ht="13.8">
      <c r="A634" s="222" t="s">
        <v>1538</v>
      </c>
      <c r="B634" s="223" t="s">
        <v>1539</v>
      </c>
      <c r="C634" s="551">
        <v>1018</v>
      </c>
      <c r="D634" s="551">
        <v>1018</v>
      </c>
    </row>
    <row r="635" spans="1:4" ht="13.8">
      <c r="A635" s="222" t="s">
        <v>1540</v>
      </c>
      <c r="B635" s="223" t="s">
        <v>1541</v>
      </c>
      <c r="C635" s="551">
        <v>0</v>
      </c>
      <c r="D635" s="551">
        <v>0</v>
      </c>
    </row>
    <row r="636" spans="1:4" ht="18">
      <c r="A636" s="221">
        <v>18</v>
      </c>
      <c r="B636" s="228" t="s">
        <v>1542</v>
      </c>
      <c r="C636" s="550"/>
      <c r="D636" s="550"/>
    </row>
    <row r="637" spans="1:4" ht="13.8">
      <c r="A637" s="222" t="s">
        <v>1543</v>
      </c>
      <c r="B637" s="223" t="s">
        <v>1544</v>
      </c>
      <c r="C637" s="186">
        <v>0</v>
      </c>
      <c r="D637" s="186">
        <v>0</v>
      </c>
    </row>
    <row r="638" spans="1:4" ht="13.8">
      <c r="A638" s="222" t="s">
        <v>1545</v>
      </c>
      <c r="B638" s="223" t="s">
        <v>1546</v>
      </c>
      <c r="C638" s="186">
        <v>0</v>
      </c>
      <c r="D638" s="186">
        <v>0</v>
      </c>
    </row>
    <row r="639" spans="1:4" ht="13.8">
      <c r="A639" s="222" t="s">
        <v>1547</v>
      </c>
      <c r="B639" s="223" t="s">
        <v>1548</v>
      </c>
      <c r="C639" s="551">
        <v>0</v>
      </c>
      <c r="D639" s="551">
        <v>0</v>
      </c>
    </row>
    <row r="640" spans="1:4" ht="13.8">
      <c r="A640" s="222" t="s">
        <v>1549</v>
      </c>
      <c r="B640" s="223" t="s">
        <v>1550</v>
      </c>
      <c r="C640" s="551">
        <v>0</v>
      </c>
      <c r="D640" s="551">
        <v>0</v>
      </c>
    </row>
    <row r="641" spans="1:4" ht="13.8">
      <c r="A641" s="222" t="s">
        <v>1551</v>
      </c>
      <c r="B641" s="223" t="s">
        <v>1552</v>
      </c>
      <c r="C641" s="551">
        <v>5</v>
      </c>
      <c r="D641" s="551">
        <v>5</v>
      </c>
    </row>
    <row r="642" spans="1:4" ht="13.8">
      <c r="A642" s="222" t="s">
        <v>1553</v>
      </c>
      <c r="B642" s="223" t="s">
        <v>1554</v>
      </c>
      <c r="C642" s="551">
        <v>5</v>
      </c>
      <c r="D642" s="551">
        <v>5</v>
      </c>
    </row>
    <row r="643" spans="1:4" ht="13.8">
      <c r="A643" s="222" t="s">
        <v>1555</v>
      </c>
      <c r="B643" s="223" t="s">
        <v>1556</v>
      </c>
      <c r="C643" s="551">
        <v>2</v>
      </c>
      <c r="D643" s="551">
        <v>2</v>
      </c>
    </row>
    <row r="644" spans="1:4" ht="13.8">
      <c r="A644" s="222" t="s">
        <v>1557</v>
      </c>
      <c r="B644" s="223" t="s">
        <v>1558</v>
      </c>
      <c r="C644" s="551">
        <v>3</v>
      </c>
      <c r="D644" s="551">
        <v>3</v>
      </c>
    </row>
    <row r="645" spans="1:4" ht="13.8">
      <c r="A645" s="222" t="s">
        <v>1559</v>
      </c>
      <c r="B645" s="223" t="s">
        <v>1560</v>
      </c>
      <c r="C645" s="551">
        <v>39</v>
      </c>
      <c r="D645" s="551">
        <v>39</v>
      </c>
    </row>
    <row r="646" spans="1:4" ht="13.8">
      <c r="A646" s="222" t="s">
        <v>1561</v>
      </c>
      <c r="B646" s="223" t="s">
        <v>1562</v>
      </c>
      <c r="C646" s="551">
        <v>39</v>
      </c>
      <c r="D646" s="551">
        <v>39</v>
      </c>
    </row>
    <row r="647" spans="1:4" ht="27.6">
      <c r="A647" s="222" t="s">
        <v>1563</v>
      </c>
      <c r="B647" s="223" t="s">
        <v>1564</v>
      </c>
      <c r="C647" s="551">
        <v>0</v>
      </c>
      <c r="D647" s="551">
        <v>0</v>
      </c>
    </row>
    <row r="648" spans="1:4" ht="27.6">
      <c r="A648" s="222" t="s">
        <v>1565</v>
      </c>
      <c r="B648" s="223" t="s">
        <v>1566</v>
      </c>
      <c r="C648" s="551">
        <v>1</v>
      </c>
      <c r="D648" s="551">
        <v>1</v>
      </c>
    </row>
    <row r="649" spans="1:4" ht="13.8">
      <c r="A649" s="222" t="s">
        <v>1567</v>
      </c>
      <c r="B649" s="223" t="s">
        <v>1568</v>
      </c>
      <c r="C649" s="551">
        <v>1</v>
      </c>
      <c r="D649" s="551">
        <v>1</v>
      </c>
    </row>
    <row r="650" spans="1:4" ht="13.8">
      <c r="A650" s="222" t="s">
        <v>1569</v>
      </c>
      <c r="B650" s="223" t="s">
        <v>1570</v>
      </c>
      <c r="C650" s="551">
        <v>12</v>
      </c>
      <c r="D650" s="551">
        <v>12</v>
      </c>
    </row>
    <row r="651" spans="1:4" ht="13.8">
      <c r="A651" s="222" t="s">
        <v>1571</v>
      </c>
      <c r="B651" s="223" t="s">
        <v>1572</v>
      </c>
      <c r="C651" s="551">
        <v>28</v>
      </c>
      <c r="D651" s="551">
        <v>28</v>
      </c>
    </row>
    <row r="652" spans="1:4" ht="13.8">
      <c r="A652" s="222" t="s">
        <v>1573</v>
      </c>
      <c r="B652" s="223" t="s">
        <v>1574</v>
      </c>
      <c r="C652" s="551">
        <v>10</v>
      </c>
      <c r="D652" s="551">
        <v>10</v>
      </c>
    </row>
    <row r="653" spans="1:4" ht="13.8">
      <c r="A653" s="222" t="s">
        <v>1575</v>
      </c>
      <c r="B653" s="223" t="s">
        <v>1576</v>
      </c>
      <c r="C653" s="551">
        <v>12</v>
      </c>
      <c r="D653" s="551">
        <v>12</v>
      </c>
    </row>
    <row r="654" spans="1:4" ht="13.8">
      <c r="A654" s="222" t="s">
        <v>1577</v>
      </c>
      <c r="B654" s="223" t="s">
        <v>1578</v>
      </c>
      <c r="C654" s="551">
        <v>11</v>
      </c>
      <c r="D654" s="551">
        <v>11</v>
      </c>
    </row>
    <row r="655" spans="1:4" ht="18">
      <c r="A655" s="221">
        <v>19</v>
      </c>
      <c r="B655" s="228" t="s">
        <v>1579</v>
      </c>
      <c r="C655" s="550"/>
      <c r="D655" s="550"/>
    </row>
    <row r="656" spans="1:4" ht="13.8">
      <c r="A656" s="222" t="s">
        <v>1580</v>
      </c>
      <c r="B656" s="234" t="s">
        <v>1581</v>
      </c>
      <c r="C656" s="551">
        <v>0</v>
      </c>
      <c r="D656" s="551">
        <v>0</v>
      </c>
    </row>
    <row r="657" spans="1:4" ht="13.8">
      <c r="A657" s="222" t="s">
        <v>1582</v>
      </c>
      <c r="B657" s="234" t="s">
        <v>1583</v>
      </c>
      <c r="C657" s="551">
        <v>0</v>
      </c>
      <c r="D657" s="551">
        <v>0</v>
      </c>
    </row>
    <row r="658" spans="1:4" ht="13.8">
      <c r="A658" s="222" t="s">
        <v>1584</v>
      </c>
      <c r="B658" s="234" t="s">
        <v>1585</v>
      </c>
      <c r="C658" s="551">
        <v>12</v>
      </c>
      <c r="D658" s="551">
        <v>12</v>
      </c>
    </row>
    <row r="659" spans="1:4" ht="27.6">
      <c r="A659" s="222" t="s">
        <v>1586</v>
      </c>
      <c r="B659" s="234" t="s">
        <v>1587</v>
      </c>
      <c r="C659" s="551">
        <v>1</v>
      </c>
      <c r="D659" s="551">
        <v>1</v>
      </c>
    </row>
    <row r="660" spans="1:4" ht="27.6">
      <c r="A660" s="222" t="s">
        <v>1588</v>
      </c>
      <c r="B660" s="234" t="s">
        <v>1589</v>
      </c>
      <c r="C660" s="551">
        <v>12</v>
      </c>
      <c r="D660" s="551">
        <v>12</v>
      </c>
    </row>
    <row r="661" spans="1:4" ht="13.8">
      <c r="A661" s="222" t="s">
        <v>1590</v>
      </c>
      <c r="B661" s="234" t="s">
        <v>1591</v>
      </c>
      <c r="C661" s="551">
        <v>207</v>
      </c>
      <c r="D661" s="551">
        <v>207</v>
      </c>
    </row>
    <row r="662" spans="1:4" ht="13.8">
      <c r="A662" s="222" t="s">
        <v>1592</v>
      </c>
      <c r="B662" s="234" t="s">
        <v>1593</v>
      </c>
      <c r="C662" s="551">
        <v>6</v>
      </c>
      <c r="D662" s="551">
        <v>6</v>
      </c>
    </row>
    <row r="663" spans="1:4" ht="13.8">
      <c r="A663" s="222" t="s">
        <v>1594</v>
      </c>
      <c r="B663" s="234" t="s">
        <v>1595</v>
      </c>
      <c r="C663" s="551">
        <v>7</v>
      </c>
      <c r="D663" s="551">
        <v>7</v>
      </c>
    </row>
    <row r="664" spans="1:4" ht="13.8">
      <c r="A664" s="222" t="s">
        <v>1596</v>
      </c>
      <c r="B664" s="234" t="s">
        <v>1597</v>
      </c>
      <c r="C664" s="551">
        <v>1</v>
      </c>
      <c r="D664" s="551">
        <v>1</v>
      </c>
    </row>
    <row r="665" spans="1:4" ht="13.8">
      <c r="A665" s="222" t="s">
        <v>1598</v>
      </c>
      <c r="B665" s="234" t="s">
        <v>1599</v>
      </c>
      <c r="C665" s="551">
        <v>6</v>
      </c>
      <c r="D665" s="551">
        <v>6</v>
      </c>
    </row>
    <row r="666" spans="1:4" ht="13.8">
      <c r="A666" s="222" t="s">
        <v>1600</v>
      </c>
      <c r="B666" s="234" t="s">
        <v>1601</v>
      </c>
      <c r="C666" s="551">
        <v>1</v>
      </c>
      <c r="D666" s="551">
        <v>1</v>
      </c>
    </row>
    <row r="667" spans="1:4" ht="36">
      <c r="A667" s="221">
        <v>20</v>
      </c>
      <c r="B667" s="228" t="s">
        <v>1602</v>
      </c>
      <c r="C667" s="550"/>
      <c r="D667" s="550"/>
    </row>
    <row r="668" spans="1:4" ht="13.8">
      <c r="A668" s="222" t="s">
        <v>1603</v>
      </c>
      <c r="B668" s="223" t="s">
        <v>1604</v>
      </c>
      <c r="C668" s="551">
        <v>0</v>
      </c>
      <c r="D668" s="551">
        <v>0</v>
      </c>
    </row>
    <row r="669" spans="1:4" ht="13.8">
      <c r="A669" s="222" t="s">
        <v>1605</v>
      </c>
      <c r="B669" s="223" t="s">
        <v>1606</v>
      </c>
      <c r="C669" s="551">
        <v>0</v>
      </c>
      <c r="D669" s="551">
        <v>0</v>
      </c>
    </row>
    <row r="670" spans="1:4" ht="13.8">
      <c r="A670" s="222" t="s">
        <v>1607</v>
      </c>
      <c r="B670" s="223" t="s">
        <v>1608</v>
      </c>
      <c r="C670" s="551">
        <v>0</v>
      </c>
      <c r="D670" s="551">
        <v>0</v>
      </c>
    </row>
    <row r="671" spans="1:4" ht="13.8">
      <c r="A671" s="222" t="s">
        <v>1609</v>
      </c>
      <c r="B671" s="223" t="s">
        <v>1610</v>
      </c>
      <c r="C671" s="551">
        <v>0</v>
      </c>
      <c r="D671" s="551">
        <v>0</v>
      </c>
    </row>
    <row r="672" spans="1:4" ht="13.8">
      <c r="A672" s="222" t="s">
        <v>1611</v>
      </c>
      <c r="B672" s="223" t="s">
        <v>1612</v>
      </c>
      <c r="C672" s="551">
        <v>0</v>
      </c>
      <c r="D672" s="551">
        <v>0</v>
      </c>
    </row>
    <row r="673" spans="1:4" ht="13.8">
      <c r="A673" s="222" t="s">
        <v>1613</v>
      </c>
      <c r="B673" s="223" t="s">
        <v>1614</v>
      </c>
      <c r="C673" s="551">
        <v>0</v>
      </c>
      <c r="D673" s="551">
        <v>0</v>
      </c>
    </row>
    <row r="674" spans="1:4" ht="18">
      <c r="A674" s="221">
        <v>21</v>
      </c>
      <c r="B674" s="228" t="s">
        <v>1615</v>
      </c>
      <c r="C674" s="550"/>
      <c r="D674" s="550"/>
    </row>
    <row r="675" spans="1:4" ht="13.8">
      <c r="A675" s="222" t="s">
        <v>1616</v>
      </c>
      <c r="B675" s="223" t="s">
        <v>1617</v>
      </c>
      <c r="C675" s="186">
        <v>0</v>
      </c>
      <c r="D675" s="186">
        <v>0</v>
      </c>
    </row>
    <row r="676" spans="1:4" ht="27.6">
      <c r="A676" s="222" t="s">
        <v>1618</v>
      </c>
      <c r="B676" s="223" t="s">
        <v>1619</v>
      </c>
      <c r="C676" s="551">
        <v>0</v>
      </c>
      <c r="D676" s="551">
        <v>0</v>
      </c>
    </row>
    <row r="677" spans="1:4" ht="27.6">
      <c r="A677" s="222" t="s">
        <v>1620</v>
      </c>
      <c r="B677" s="223" t="s">
        <v>1621</v>
      </c>
      <c r="C677" s="551">
        <v>0</v>
      </c>
      <c r="D677" s="551">
        <v>0</v>
      </c>
    </row>
    <row r="678" spans="1:4" ht="13.8">
      <c r="A678" s="222" t="s">
        <v>1622</v>
      </c>
      <c r="B678" s="223" t="s">
        <v>1623</v>
      </c>
      <c r="C678" s="551">
        <v>0</v>
      </c>
      <c r="D678" s="551">
        <v>0</v>
      </c>
    </row>
    <row r="679" spans="1:4" ht="13.8">
      <c r="A679" s="222" t="s">
        <v>1624</v>
      </c>
      <c r="B679" s="232" t="s">
        <v>1625</v>
      </c>
      <c r="C679" s="551">
        <v>0</v>
      </c>
      <c r="D679" s="551">
        <v>0</v>
      </c>
    </row>
    <row r="680" spans="1:4" ht="13.8">
      <c r="A680" s="222" t="s">
        <v>1626</v>
      </c>
      <c r="B680" s="232" t="s">
        <v>1627</v>
      </c>
      <c r="C680" s="551">
        <v>0</v>
      </c>
      <c r="D680" s="551">
        <v>0</v>
      </c>
    </row>
    <row r="681" spans="1:4" ht="13.8">
      <c r="A681" s="222" t="s">
        <v>1628</v>
      </c>
      <c r="B681" s="223" t="s">
        <v>1629</v>
      </c>
      <c r="C681" s="551">
        <v>0</v>
      </c>
      <c r="D681" s="551">
        <v>0</v>
      </c>
    </row>
    <row r="682" spans="1:4" ht="13.8">
      <c r="A682" s="222" t="s">
        <v>1630</v>
      </c>
      <c r="B682" s="232" t="s">
        <v>1631</v>
      </c>
      <c r="C682" s="551">
        <v>0</v>
      </c>
      <c r="D682" s="551">
        <v>0</v>
      </c>
    </row>
    <row r="683" spans="1:4" ht="13.8">
      <c r="A683" s="222" t="s">
        <v>1632</v>
      </c>
      <c r="B683" s="232" t="s">
        <v>1633</v>
      </c>
      <c r="C683" s="551">
        <v>1</v>
      </c>
      <c r="D683" s="551">
        <v>1</v>
      </c>
    </row>
    <row r="684" spans="1:4" ht="27.6">
      <c r="A684" s="222" t="s">
        <v>1634</v>
      </c>
      <c r="B684" s="232" t="s">
        <v>1635</v>
      </c>
      <c r="C684" s="551">
        <v>0</v>
      </c>
      <c r="D684" s="551">
        <v>0</v>
      </c>
    </row>
    <row r="685" spans="1:4" ht="13.8">
      <c r="A685" s="222" t="s">
        <v>1636</v>
      </c>
      <c r="B685" s="224" t="s">
        <v>1637</v>
      </c>
      <c r="C685" s="551">
        <v>0</v>
      </c>
      <c r="D685" s="551">
        <v>0</v>
      </c>
    </row>
    <row r="686" spans="1:4" ht="13.8">
      <c r="A686" s="222" t="s">
        <v>1638</v>
      </c>
      <c r="B686" s="223" t="s">
        <v>1639</v>
      </c>
      <c r="C686" s="551">
        <v>0</v>
      </c>
      <c r="D686" s="551">
        <v>0</v>
      </c>
    </row>
    <row r="687" spans="1:4" ht="13.8">
      <c r="A687" s="222" t="s">
        <v>1640</v>
      </c>
      <c r="B687" s="223" t="s">
        <v>1641</v>
      </c>
      <c r="C687" s="551">
        <v>0</v>
      </c>
      <c r="D687" s="551">
        <v>0</v>
      </c>
    </row>
    <row r="688" spans="1:4" ht="13.8">
      <c r="A688" s="222" t="s">
        <v>1642</v>
      </c>
      <c r="B688" s="232" t="s">
        <v>1643</v>
      </c>
      <c r="C688" s="551">
        <v>0</v>
      </c>
      <c r="D688" s="551">
        <v>0</v>
      </c>
    </row>
    <row r="689" spans="1:4" ht="13.8">
      <c r="A689" s="222" t="s">
        <v>1644</v>
      </c>
      <c r="B689" s="232" t="s">
        <v>1645</v>
      </c>
      <c r="C689" s="551">
        <v>0</v>
      </c>
      <c r="D689" s="551">
        <v>0</v>
      </c>
    </row>
    <row r="690" spans="1:4" ht="13.8">
      <c r="A690" s="222" t="s">
        <v>1646</v>
      </c>
      <c r="B690" s="223" t="s">
        <v>1647</v>
      </c>
      <c r="C690" s="551">
        <v>3</v>
      </c>
      <c r="D690" s="551">
        <v>3</v>
      </c>
    </row>
    <row r="691" spans="1:4" ht="13.8">
      <c r="A691" s="222" t="s">
        <v>1648</v>
      </c>
      <c r="B691" s="223" t="s">
        <v>1649</v>
      </c>
      <c r="C691" s="551">
        <v>11</v>
      </c>
      <c r="D691" s="551">
        <v>11</v>
      </c>
    </row>
    <row r="692" spans="1:4" ht="27.6">
      <c r="A692" s="222" t="s">
        <v>1650</v>
      </c>
      <c r="B692" s="223" t="s">
        <v>1651</v>
      </c>
      <c r="C692" s="551">
        <v>0</v>
      </c>
      <c r="D692" s="551">
        <v>0</v>
      </c>
    </row>
    <row r="693" spans="1:4" ht="27.6">
      <c r="A693" s="222" t="s">
        <v>1652</v>
      </c>
      <c r="B693" s="223" t="s">
        <v>1653</v>
      </c>
      <c r="C693" s="551">
        <v>0</v>
      </c>
      <c r="D693" s="551">
        <v>0</v>
      </c>
    </row>
    <row r="694" spans="1:4" ht="13.8">
      <c r="A694" s="222" t="s">
        <v>1654</v>
      </c>
      <c r="B694" s="223" t="s">
        <v>1655</v>
      </c>
      <c r="C694" s="551">
        <v>0</v>
      </c>
      <c r="D694" s="551">
        <v>0</v>
      </c>
    </row>
    <row r="695" spans="1:4" ht="13.8">
      <c r="A695" s="222" t="s">
        <v>1656</v>
      </c>
      <c r="B695" s="223" t="s">
        <v>1657</v>
      </c>
      <c r="C695" s="551">
        <v>1</v>
      </c>
      <c r="D695" s="551">
        <v>1</v>
      </c>
    </row>
    <row r="696" spans="1:4" ht="13.8">
      <c r="A696" s="222" t="s">
        <v>1658</v>
      </c>
      <c r="B696" s="223" t="s">
        <v>1659</v>
      </c>
      <c r="C696" s="551">
        <v>2</v>
      </c>
      <c r="D696" s="551">
        <v>2</v>
      </c>
    </row>
    <row r="697" spans="1:4" ht="13.8">
      <c r="A697" s="222" t="s">
        <v>1660</v>
      </c>
      <c r="B697" s="223" t="s">
        <v>1661</v>
      </c>
      <c r="C697" s="551">
        <v>19</v>
      </c>
      <c r="D697" s="551">
        <v>19</v>
      </c>
    </row>
    <row r="698" spans="1:4" ht="13.8">
      <c r="A698" s="222" t="s">
        <v>1662</v>
      </c>
      <c r="B698" s="223" t="s">
        <v>1663</v>
      </c>
      <c r="C698" s="551">
        <v>45</v>
      </c>
      <c r="D698" s="551">
        <v>45</v>
      </c>
    </row>
    <row r="699" spans="1:4" ht="13.8">
      <c r="A699" s="222" t="s">
        <v>1664</v>
      </c>
      <c r="B699" s="223" t="s">
        <v>1665</v>
      </c>
      <c r="C699" s="551">
        <v>18</v>
      </c>
      <c r="D699" s="551">
        <v>18</v>
      </c>
    </row>
    <row r="700" spans="1:4" ht="13.8">
      <c r="A700" s="222" t="s">
        <v>1666</v>
      </c>
      <c r="B700" s="223" t="s">
        <v>1667</v>
      </c>
      <c r="C700" s="551">
        <v>2</v>
      </c>
      <c r="D700" s="551">
        <v>2</v>
      </c>
    </row>
    <row r="701" spans="1:4" ht="13.8">
      <c r="A701" s="222" t="s">
        <v>1668</v>
      </c>
      <c r="B701" s="223" t="s">
        <v>1669</v>
      </c>
      <c r="C701" s="551">
        <v>15</v>
      </c>
      <c r="D701" s="551">
        <v>15</v>
      </c>
    </row>
    <row r="702" spans="1:4" ht="13.8">
      <c r="A702" s="222" t="s">
        <v>1670</v>
      </c>
      <c r="B702" s="223" t="s">
        <v>1671</v>
      </c>
      <c r="C702" s="551">
        <v>2</v>
      </c>
      <c r="D702" s="551">
        <v>2</v>
      </c>
    </row>
    <row r="703" spans="1:4" ht="13.8">
      <c r="A703" s="222" t="s">
        <v>1672</v>
      </c>
      <c r="B703" s="223" t="s">
        <v>1673</v>
      </c>
      <c r="C703" s="551">
        <v>0</v>
      </c>
      <c r="D703" s="551">
        <v>0</v>
      </c>
    </row>
    <row r="704" spans="1:4" ht="18">
      <c r="A704" s="221">
        <v>22</v>
      </c>
      <c r="B704" s="228" t="s">
        <v>1674</v>
      </c>
      <c r="C704" s="550"/>
      <c r="D704" s="550"/>
    </row>
    <row r="705" spans="1:4" ht="13.8">
      <c r="A705" s="222" t="s">
        <v>1675</v>
      </c>
      <c r="B705" s="223" t="s">
        <v>1676</v>
      </c>
      <c r="C705" s="551">
        <v>0</v>
      </c>
      <c r="D705" s="551">
        <v>0</v>
      </c>
    </row>
    <row r="706" spans="1:4" ht="13.8">
      <c r="A706" s="222" t="s">
        <v>1677</v>
      </c>
      <c r="B706" s="223" t="s">
        <v>1678</v>
      </c>
      <c r="C706" s="551">
        <v>0</v>
      </c>
      <c r="D706" s="551">
        <v>0</v>
      </c>
    </row>
    <row r="707" spans="1:4" ht="13.8">
      <c r="A707" s="222" t="s">
        <v>1679</v>
      </c>
      <c r="B707" s="223" t="s">
        <v>1680</v>
      </c>
      <c r="C707" s="551">
        <v>0</v>
      </c>
      <c r="D707" s="551">
        <v>0</v>
      </c>
    </row>
    <row r="708" spans="1:4" ht="13.8">
      <c r="A708" s="222" t="s">
        <v>1681</v>
      </c>
      <c r="B708" s="223" t="s">
        <v>1682</v>
      </c>
      <c r="C708" s="551">
        <v>0</v>
      </c>
      <c r="D708" s="551">
        <v>0</v>
      </c>
    </row>
    <row r="709" spans="1:4" ht="13.8">
      <c r="A709" s="222" t="s">
        <v>1683</v>
      </c>
      <c r="B709" s="223" t="s">
        <v>1684</v>
      </c>
      <c r="C709" s="551">
        <v>0</v>
      </c>
      <c r="D709" s="551">
        <v>0</v>
      </c>
    </row>
    <row r="710" spans="1:4" ht="13.8">
      <c r="A710" s="222" t="s">
        <v>1685</v>
      </c>
      <c r="B710" s="223" t="s">
        <v>1686</v>
      </c>
      <c r="C710" s="551">
        <v>0</v>
      </c>
      <c r="D710" s="551">
        <v>0</v>
      </c>
    </row>
    <row r="711" spans="1:4" ht="13.8">
      <c r="A711" s="222" t="s">
        <v>1687</v>
      </c>
      <c r="B711" s="223" t="s">
        <v>1688</v>
      </c>
      <c r="C711" s="551">
        <v>0</v>
      </c>
      <c r="D711" s="551">
        <v>0</v>
      </c>
    </row>
    <row r="712" spans="1:4" ht="13.8">
      <c r="A712" s="222" t="s">
        <v>1689</v>
      </c>
      <c r="B712" s="223" t="s">
        <v>1690</v>
      </c>
      <c r="C712" s="551">
        <v>0</v>
      </c>
      <c r="D712" s="551">
        <v>0</v>
      </c>
    </row>
    <row r="713" spans="1:4" ht="36">
      <c r="A713" s="221">
        <v>23</v>
      </c>
      <c r="B713" s="228" t="s">
        <v>1691</v>
      </c>
      <c r="C713" s="550"/>
      <c r="D713" s="550"/>
    </row>
    <row r="714" spans="1:4" ht="27.6">
      <c r="A714" s="222" t="s">
        <v>1692</v>
      </c>
      <c r="B714" s="223" t="s">
        <v>1693</v>
      </c>
      <c r="C714" s="551">
        <v>1</v>
      </c>
      <c r="D714" s="551">
        <v>1</v>
      </c>
    </row>
    <row r="715" spans="1:4" ht="27.6">
      <c r="A715" s="222" t="s">
        <v>1694</v>
      </c>
      <c r="B715" s="223" t="s">
        <v>1695</v>
      </c>
      <c r="C715" s="551">
        <v>6</v>
      </c>
      <c r="D715" s="551">
        <v>6</v>
      </c>
    </row>
    <row r="716" spans="1:4" ht="13.8">
      <c r="A716" s="222" t="s">
        <v>1696</v>
      </c>
      <c r="B716" s="223" t="s">
        <v>1697</v>
      </c>
      <c r="C716" s="551">
        <v>3</v>
      </c>
      <c r="D716" s="551">
        <v>3</v>
      </c>
    </row>
    <row r="717" spans="1:4" ht="13.8">
      <c r="A717" s="222" t="s">
        <v>1698</v>
      </c>
      <c r="B717" s="223" t="s">
        <v>1699</v>
      </c>
      <c r="C717" s="551">
        <v>0</v>
      </c>
      <c r="D717" s="551">
        <v>0</v>
      </c>
    </row>
    <row r="718" spans="1:4" ht="13.8">
      <c r="A718" s="222" t="s">
        <v>1700</v>
      </c>
      <c r="B718" s="223" t="s">
        <v>1701</v>
      </c>
      <c r="C718" s="551">
        <v>0</v>
      </c>
      <c r="D718" s="551">
        <v>0</v>
      </c>
    </row>
    <row r="719" spans="1:4" ht="13.8">
      <c r="A719" s="222" t="s">
        <v>1702</v>
      </c>
      <c r="B719" s="224" t="s">
        <v>1703</v>
      </c>
      <c r="C719" s="551">
        <v>0</v>
      </c>
      <c r="D719" s="551">
        <v>0</v>
      </c>
    </row>
    <row r="720" spans="1:4" ht="13.8">
      <c r="A720" s="222" t="s">
        <v>1704</v>
      </c>
      <c r="B720" s="224" t="s">
        <v>1705</v>
      </c>
      <c r="C720" s="551">
        <v>25</v>
      </c>
      <c r="D720" s="551">
        <v>25</v>
      </c>
    </row>
    <row r="721" spans="1:4" ht="13.8">
      <c r="A721" s="222" t="s">
        <v>1706</v>
      </c>
      <c r="B721" s="224" t="s">
        <v>1707</v>
      </c>
      <c r="C721" s="551">
        <v>140</v>
      </c>
      <c r="D721" s="551">
        <v>140</v>
      </c>
    </row>
    <row r="722" spans="1:4" ht="13.8">
      <c r="A722" s="222" t="s">
        <v>1708</v>
      </c>
      <c r="B722" s="223" t="s">
        <v>1709</v>
      </c>
      <c r="C722" s="551">
        <v>0</v>
      </c>
      <c r="D722" s="551">
        <v>0</v>
      </c>
    </row>
    <row r="723" spans="1:4" ht="13.8">
      <c r="A723" s="222" t="s">
        <v>1710</v>
      </c>
      <c r="B723" s="223" t="s">
        <v>1711</v>
      </c>
      <c r="C723" s="551">
        <v>3</v>
      </c>
      <c r="D723" s="551">
        <v>3</v>
      </c>
    </row>
    <row r="724" spans="1:4" ht="13.8">
      <c r="A724" s="222" t="s">
        <v>1712</v>
      </c>
      <c r="B724" s="223" t="s">
        <v>1713</v>
      </c>
      <c r="C724" s="551">
        <v>2509</v>
      </c>
      <c r="D724" s="551">
        <v>2509</v>
      </c>
    </row>
    <row r="725" spans="1:4" ht="13.8">
      <c r="A725" s="222" t="s">
        <v>1714</v>
      </c>
      <c r="B725" s="223" t="s">
        <v>1715</v>
      </c>
      <c r="C725" s="551">
        <v>869</v>
      </c>
      <c r="D725" s="551">
        <v>869</v>
      </c>
    </row>
    <row r="726" spans="1:4" ht="13.8">
      <c r="A726" s="222" t="s">
        <v>1716</v>
      </c>
      <c r="B726" s="223" t="s">
        <v>1717</v>
      </c>
      <c r="C726" s="551">
        <v>0</v>
      </c>
      <c r="D726" s="551">
        <v>0</v>
      </c>
    </row>
    <row r="727" spans="1:4" ht="23.4">
      <c r="A727" s="236"/>
      <c r="B727" s="237" t="s">
        <v>1718</v>
      </c>
      <c r="C727" s="553"/>
      <c r="D727" s="553"/>
    </row>
    <row r="728" spans="1:4" ht="13.8">
      <c r="A728" s="222" t="s">
        <v>1719</v>
      </c>
      <c r="B728" s="238" t="s">
        <v>1720</v>
      </c>
      <c r="C728" s="551">
        <v>72</v>
      </c>
      <c r="D728" s="551">
        <v>72</v>
      </c>
    </row>
    <row r="729" spans="1:4" ht="27.6">
      <c r="A729" s="239" t="s">
        <v>1721</v>
      </c>
      <c r="B729" s="238" t="s">
        <v>1722</v>
      </c>
      <c r="C729" s="551">
        <v>87</v>
      </c>
      <c r="D729" s="551">
        <v>87</v>
      </c>
    </row>
    <row r="730" spans="1:4" ht="13.8">
      <c r="A730" s="239" t="s">
        <v>1723</v>
      </c>
      <c r="B730" s="238" t="s">
        <v>1724</v>
      </c>
      <c r="C730" s="551">
        <v>138</v>
      </c>
      <c r="D730" s="551">
        <v>138</v>
      </c>
    </row>
    <row r="731" spans="1:4" ht="23.4">
      <c r="A731" s="240"/>
      <c r="B731" s="237" t="s">
        <v>1725</v>
      </c>
      <c r="C731" s="553"/>
      <c r="D731" s="553"/>
    </row>
    <row r="732" spans="1:4" ht="13.8">
      <c r="A732" s="239" t="s">
        <v>1726</v>
      </c>
      <c r="B732" s="238" t="s">
        <v>1727</v>
      </c>
      <c r="C732" s="551">
        <v>11</v>
      </c>
      <c r="D732" s="551">
        <v>11</v>
      </c>
    </row>
    <row r="733" spans="1:4" ht="13.8">
      <c r="A733" s="239" t="s">
        <v>1728</v>
      </c>
      <c r="B733" s="238" t="s">
        <v>1729</v>
      </c>
      <c r="C733" s="551">
        <v>21</v>
      </c>
      <c r="D733" s="551">
        <v>21</v>
      </c>
    </row>
    <row r="734" spans="1:4" ht="13.8">
      <c r="A734" s="239" t="s">
        <v>1730</v>
      </c>
      <c r="B734" s="238" t="s">
        <v>1731</v>
      </c>
      <c r="C734" s="551">
        <v>3</v>
      </c>
      <c r="D734" s="551">
        <v>3</v>
      </c>
    </row>
  </sheetData>
  <conditionalFormatting sqref="A729:A730 A732:A734">
    <cfRule type="duplicateValues" dxfId="0" priority="1"/>
  </conditionalFormatting>
  <pageMargins left="0.23622047244094491" right="0.23622047244094491" top="0.35433070866141736" bottom="0.35433070866141736" header="0.31496062992125984" footer="0.31496062992125984"/>
  <pageSetup paperSize="9" scale="79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V22"/>
  <sheetViews>
    <sheetView view="pageBreakPreview" zoomScaleNormal="100" zoomScaleSheetLayoutView="100" workbookViewId="0">
      <selection activeCell="S14" sqref="S14"/>
    </sheetView>
  </sheetViews>
  <sheetFormatPr defaultRowHeight="13.2"/>
  <cols>
    <col min="1" max="1" width="9.88671875" customWidth="1"/>
    <col min="2" max="2" width="27.33203125" customWidth="1"/>
    <col min="3" max="3" width="6.5546875" customWidth="1"/>
    <col min="4" max="4" width="5.5546875" customWidth="1"/>
    <col min="5" max="5" width="5.109375" customWidth="1"/>
    <col min="6" max="6" width="5.33203125" customWidth="1"/>
    <col min="7" max="7" width="5.88671875" customWidth="1"/>
    <col min="8" max="8" width="6.109375" customWidth="1"/>
    <col min="9" max="9" width="5.33203125" customWidth="1"/>
    <col min="10" max="10" width="4.88671875" customWidth="1"/>
    <col min="11" max="11" width="6.33203125" bestFit="1" customWidth="1"/>
    <col min="12" max="12" width="7.33203125" customWidth="1"/>
    <col min="13" max="13" width="5.33203125" customWidth="1"/>
    <col min="14" max="14" width="5.5546875" customWidth="1"/>
    <col min="15" max="15" width="6.33203125" bestFit="1" customWidth="1"/>
    <col min="16" max="16" width="5.88671875" customWidth="1"/>
    <col min="17" max="17" width="6.109375" bestFit="1" customWidth="1"/>
    <col min="18" max="18" width="5.6640625" customWidth="1"/>
    <col min="19" max="19" width="15" customWidth="1"/>
    <col min="20" max="20" width="7.33203125" customWidth="1"/>
  </cols>
  <sheetData>
    <row r="1" spans="1:22">
      <c r="A1" s="144"/>
      <c r="B1" s="145" t="s">
        <v>169</v>
      </c>
      <c r="C1" s="136" t="str">
        <f>Kadar.ode.!C1</f>
        <v>Унети назив здравствене установе</v>
      </c>
      <c r="D1" s="140"/>
      <c r="E1" s="140"/>
      <c r="F1" s="14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3"/>
    </row>
    <row r="2" spans="1:22">
      <c r="A2" s="144"/>
      <c r="B2" s="145" t="s">
        <v>170</v>
      </c>
      <c r="C2" s="136" t="str">
        <f>Kadar.ode.!C2</f>
        <v>Унети матични број здравствене установе</v>
      </c>
      <c r="D2" s="140"/>
      <c r="E2" s="140"/>
      <c r="F2" s="14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3"/>
    </row>
    <row r="3" spans="1:22">
      <c r="A3" s="144"/>
      <c r="B3" s="145"/>
      <c r="C3" s="136"/>
      <c r="D3" s="140"/>
      <c r="E3" s="140"/>
      <c r="F3" s="14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3"/>
    </row>
    <row r="4" spans="1:22" ht="13.8">
      <c r="A4" s="144"/>
      <c r="B4" s="145" t="s">
        <v>1852</v>
      </c>
      <c r="C4" s="137" t="s">
        <v>126</v>
      </c>
      <c r="D4" s="141"/>
      <c r="E4" s="141"/>
      <c r="F4" s="143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27"/>
      <c r="T4" s="98"/>
    </row>
    <row r="5" spans="1:22">
      <c r="A5" s="112"/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98"/>
      <c r="T5" s="98"/>
    </row>
    <row r="6" spans="1:22" ht="12.75" customHeight="1">
      <c r="A6" s="1090" t="s">
        <v>53</v>
      </c>
      <c r="B6" s="1090" t="s">
        <v>299</v>
      </c>
      <c r="C6" s="1108" t="s">
        <v>271</v>
      </c>
      <c r="D6" s="1109"/>
      <c r="E6" s="1109"/>
      <c r="F6" s="1109"/>
      <c r="G6" s="1109"/>
      <c r="H6" s="1109"/>
      <c r="I6" s="1109"/>
      <c r="J6" s="1109"/>
      <c r="K6" s="1108" t="s">
        <v>272</v>
      </c>
      <c r="L6" s="1109"/>
      <c r="M6" s="1109"/>
      <c r="N6" s="1109"/>
      <c r="O6" s="1109"/>
      <c r="P6" s="1109"/>
      <c r="Q6" s="1109"/>
      <c r="R6" s="1109"/>
      <c r="S6" s="1102" t="s">
        <v>273</v>
      </c>
      <c r="T6" s="1102" t="s">
        <v>221</v>
      </c>
    </row>
    <row r="7" spans="1:22" ht="18.75" customHeight="1" thickBot="1">
      <c r="A7" s="1091"/>
      <c r="B7" s="1091"/>
      <c r="C7" s="1105" t="s">
        <v>1831</v>
      </c>
      <c r="D7" s="1106"/>
      <c r="E7" s="1106"/>
      <c r="F7" s="1107"/>
      <c r="G7" s="1105" t="s">
        <v>1832</v>
      </c>
      <c r="H7" s="1106"/>
      <c r="I7" s="1106"/>
      <c r="J7" s="1107"/>
      <c r="K7" s="1105" t="s">
        <v>1831</v>
      </c>
      <c r="L7" s="1106"/>
      <c r="M7" s="1106"/>
      <c r="N7" s="1107"/>
      <c r="O7" s="1105" t="s">
        <v>1832</v>
      </c>
      <c r="P7" s="1106"/>
      <c r="Q7" s="1106"/>
      <c r="R7" s="1106"/>
      <c r="S7" s="1103"/>
      <c r="T7" s="1103"/>
    </row>
    <row r="8" spans="1:22" ht="14.4" thickTop="1" thickBot="1">
      <c r="A8" s="191"/>
      <c r="B8" s="115"/>
      <c r="C8" s="152" t="s">
        <v>88</v>
      </c>
      <c r="D8" s="152" t="s">
        <v>98</v>
      </c>
      <c r="E8" s="152" t="s">
        <v>97</v>
      </c>
      <c r="F8" s="152" t="s">
        <v>96</v>
      </c>
      <c r="G8" s="152" t="s">
        <v>88</v>
      </c>
      <c r="H8" s="152" t="s">
        <v>98</v>
      </c>
      <c r="I8" s="152" t="s">
        <v>97</v>
      </c>
      <c r="J8" s="152" t="s">
        <v>96</v>
      </c>
      <c r="K8" s="152" t="s">
        <v>88</v>
      </c>
      <c r="L8" s="152" t="s">
        <v>98</v>
      </c>
      <c r="M8" s="152" t="s">
        <v>97</v>
      </c>
      <c r="N8" s="152" t="s">
        <v>96</v>
      </c>
      <c r="O8" s="152" t="s">
        <v>88</v>
      </c>
      <c r="P8" s="152" t="s">
        <v>98</v>
      </c>
      <c r="Q8" s="152" t="s">
        <v>97</v>
      </c>
      <c r="R8" s="152" t="s">
        <v>96</v>
      </c>
      <c r="S8" s="1104"/>
      <c r="T8" s="1104"/>
    </row>
    <row r="9" spans="1:22" ht="13.5" customHeight="1" thickTop="1">
      <c r="A9" s="181" t="s">
        <v>156</v>
      </c>
      <c r="B9" s="182"/>
      <c r="C9" s="128">
        <f>D9+E9+F9</f>
        <v>897</v>
      </c>
      <c r="D9" s="128">
        <f>SUM(D10:D12)</f>
        <v>179</v>
      </c>
      <c r="E9" s="128">
        <f>SUM(E10:E12)</f>
        <v>338</v>
      </c>
      <c r="F9" s="128">
        <f>SUM(F10:F12)</f>
        <v>380</v>
      </c>
      <c r="G9" s="128">
        <f>H9+I9+J9</f>
        <v>897</v>
      </c>
      <c r="H9" s="128">
        <f>SUM(H10:H12)</f>
        <v>179</v>
      </c>
      <c r="I9" s="128">
        <f>SUM(I10:I12)</f>
        <v>338</v>
      </c>
      <c r="J9" s="128">
        <f>SUM(J10:J12)</f>
        <v>380</v>
      </c>
      <c r="K9" s="128">
        <f>L9+M9+N9</f>
        <v>41071</v>
      </c>
      <c r="L9" s="597">
        <f>SUM(L10:L12)</f>
        <v>37730</v>
      </c>
      <c r="M9" s="128">
        <f>SUM(M10:M12)</f>
        <v>1413</v>
      </c>
      <c r="N9" s="128">
        <f>SUM(N10:N12)</f>
        <v>1928</v>
      </c>
      <c r="O9" s="128">
        <f>P9+Q9+R9</f>
        <v>41071</v>
      </c>
      <c r="P9" s="597">
        <f>SUM(P10:P12)</f>
        <v>37730</v>
      </c>
      <c r="Q9" s="128">
        <f>SUM(Q10:Q12)</f>
        <v>1413</v>
      </c>
      <c r="R9" s="128">
        <f>SUM(R10:R12)</f>
        <v>1928</v>
      </c>
      <c r="S9" s="601">
        <f>S10+S11+S12</f>
        <v>107606020</v>
      </c>
      <c r="T9" s="192">
        <v>44</v>
      </c>
      <c r="V9">
        <v>2620</v>
      </c>
    </row>
    <row r="10" spans="1:22">
      <c r="A10" s="118" t="s">
        <v>157</v>
      </c>
      <c r="B10" s="118" t="s">
        <v>158</v>
      </c>
      <c r="C10" s="94">
        <f>F10+E10+D10</f>
        <v>866</v>
      </c>
      <c r="D10" s="94">
        <v>148</v>
      </c>
      <c r="E10" s="94">
        <v>338</v>
      </c>
      <c r="F10" s="94">
        <v>380</v>
      </c>
      <c r="G10" s="94">
        <f>J10+I10+H10</f>
        <v>866</v>
      </c>
      <c r="H10" s="94">
        <v>148</v>
      </c>
      <c r="I10" s="94">
        <v>338</v>
      </c>
      <c r="J10" s="94">
        <v>380</v>
      </c>
      <c r="K10" s="94">
        <f>L10+M10+N10</f>
        <v>29460</v>
      </c>
      <c r="L10" s="598">
        <v>26119</v>
      </c>
      <c r="M10" s="94">
        <v>1413</v>
      </c>
      <c r="N10" s="94">
        <v>1928</v>
      </c>
      <c r="O10" s="94">
        <f>P10+Q10+R10</f>
        <v>29460</v>
      </c>
      <c r="P10" s="598">
        <v>26119</v>
      </c>
      <c r="Q10" s="94">
        <v>1413</v>
      </c>
      <c r="R10" s="94">
        <v>1928</v>
      </c>
      <c r="S10" s="602">
        <f>V10*O10</f>
        <v>77185200</v>
      </c>
      <c r="T10" s="193"/>
      <c r="V10">
        <v>2620</v>
      </c>
    </row>
    <row r="11" spans="1:22" ht="26.4">
      <c r="A11" s="118" t="s">
        <v>157</v>
      </c>
      <c r="B11" s="118" t="s">
        <v>159</v>
      </c>
      <c r="C11" s="129">
        <v>0</v>
      </c>
      <c r="D11" s="129"/>
      <c r="E11" s="129"/>
      <c r="F11" s="129"/>
      <c r="G11" s="129">
        <v>0</v>
      </c>
      <c r="H11" s="129"/>
      <c r="I11" s="129"/>
      <c r="J11" s="129"/>
      <c r="K11" s="129"/>
      <c r="L11" s="599">
        <v>0</v>
      </c>
      <c r="M11" s="129"/>
      <c r="N11" s="129"/>
      <c r="O11" s="129"/>
      <c r="P11" s="599">
        <v>0</v>
      </c>
      <c r="Q11" s="129"/>
      <c r="R11" s="129"/>
      <c r="S11" s="603"/>
      <c r="T11" s="193"/>
    </row>
    <row r="12" spans="1:22">
      <c r="A12" s="118" t="s">
        <v>160</v>
      </c>
      <c r="B12" s="118" t="s">
        <v>161</v>
      </c>
      <c r="C12" s="94">
        <f>F12+E12+D12</f>
        <v>31</v>
      </c>
      <c r="D12" s="94">
        <v>31</v>
      </c>
      <c r="E12" s="94"/>
      <c r="F12" s="94"/>
      <c r="G12" s="94">
        <f>J12+I12+H12</f>
        <v>31</v>
      </c>
      <c r="H12" s="94">
        <v>31</v>
      </c>
      <c r="I12" s="94"/>
      <c r="J12" s="94"/>
      <c r="K12" s="94">
        <f>L12+M12+N12</f>
        <v>11611</v>
      </c>
      <c r="L12" s="598">
        <v>11611</v>
      </c>
      <c r="M12" s="94"/>
      <c r="N12" s="94"/>
      <c r="O12" s="94">
        <f>P12+Q12+R12</f>
        <v>11611</v>
      </c>
      <c r="P12" s="598">
        <v>11611</v>
      </c>
      <c r="Q12" s="94"/>
      <c r="R12" s="94"/>
      <c r="S12" s="602">
        <f>V12*O12</f>
        <v>30420820</v>
      </c>
      <c r="T12" s="193"/>
      <c r="V12">
        <v>2620</v>
      </c>
    </row>
    <row r="13" spans="1:22">
      <c r="A13" s="116" t="s">
        <v>162</v>
      </c>
      <c r="B13" s="130"/>
      <c r="C13" s="128">
        <f t="shared" ref="C13:F13" si="0">SUM(C14:C16)</f>
        <v>157</v>
      </c>
      <c r="D13" s="128">
        <f t="shared" si="0"/>
        <v>73</v>
      </c>
      <c r="E13" s="128">
        <f t="shared" si="0"/>
        <v>12</v>
      </c>
      <c r="F13" s="128">
        <f t="shared" si="0"/>
        <v>72</v>
      </c>
      <c r="G13" s="128">
        <f t="shared" ref="G13:J13" si="1">SUM(G14:G16)</f>
        <v>157</v>
      </c>
      <c r="H13" s="128">
        <f t="shared" si="1"/>
        <v>73</v>
      </c>
      <c r="I13" s="128">
        <f t="shared" si="1"/>
        <v>12</v>
      </c>
      <c r="J13" s="128">
        <f t="shared" si="1"/>
        <v>72</v>
      </c>
      <c r="K13" s="128">
        <f t="shared" ref="K13:N13" si="2">SUM(K14:K16)</f>
        <v>18487</v>
      </c>
      <c r="L13" s="597">
        <f t="shared" si="2"/>
        <v>17803</v>
      </c>
      <c r="M13" s="128">
        <f t="shared" si="2"/>
        <v>144</v>
      </c>
      <c r="N13" s="128">
        <f t="shared" si="2"/>
        <v>540</v>
      </c>
      <c r="O13" s="128">
        <f t="shared" ref="O13:R13" si="3">SUM(O14:O16)</f>
        <v>18487</v>
      </c>
      <c r="P13" s="597">
        <f t="shared" si="3"/>
        <v>17803</v>
      </c>
      <c r="Q13" s="128">
        <f t="shared" si="3"/>
        <v>144</v>
      </c>
      <c r="R13" s="128">
        <f t="shared" si="3"/>
        <v>540</v>
      </c>
      <c r="S13" s="601">
        <f>S14+S15+S16</f>
        <v>16236140</v>
      </c>
      <c r="T13" s="192"/>
      <c r="V13">
        <v>2620</v>
      </c>
    </row>
    <row r="14" spans="1:22" ht="39.6">
      <c r="A14" s="118" t="s">
        <v>163</v>
      </c>
      <c r="B14" s="118" t="s">
        <v>267</v>
      </c>
      <c r="C14" s="94">
        <f>F14+E14+D14</f>
        <v>147</v>
      </c>
      <c r="D14" s="94">
        <v>63</v>
      </c>
      <c r="E14" s="94">
        <v>12</v>
      </c>
      <c r="F14" s="94">
        <v>72</v>
      </c>
      <c r="G14" s="94">
        <f>J14+I14+H14</f>
        <v>147</v>
      </c>
      <c r="H14" s="94">
        <v>63</v>
      </c>
      <c r="I14" s="94">
        <v>12</v>
      </c>
      <c r="J14" s="94">
        <v>72</v>
      </c>
      <c r="K14" s="94">
        <f>L14+M14+N14</f>
        <v>12974</v>
      </c>
      <c r="L14" s="598">
        <v>12290</v>
      </c>
      <c r="M14" s="94">
        <v>144</v>
      </c>
      <c r="N14" s="94">
        <v>540</v>
      </c>
      <c r="O14" s="94">
        <f>P14+Q14+R14</f>
        <v>12974</v>
      </c>
      <c r="P14" s="598">
        <v>12290</v>
      </c>
      <c r="Q14" s="94">
        <v>144</v>
      </c>
      <c r="R14" s="94">
        <v>540</v>
      </c>
      <c r="S14" s="602">
        <f>(Q14+R14)*V14</f>
        <v>1792080</v>
      </c>
      <c r="T14" s="193"/>
      <c r="V14">
        <v>2620</v>
      </c>
    </row>
    <row r="15" spans="1:22" ht="26.4">
      <c r="A15" s="118" t="s">
        <v>163</v>
      </c>
      <c r="B15" s="118" t="s">
        <v>268</v>
      </c>
      <c r="C15" s="94">
        <f>F15+E15+D15</f>
        <v>10</v>
      </c>
      <c r="D15" s="94">
        <v>10</v>
      </c>
      <c r="E15" s="94">
        <v>0</v>
      </c>
      <c r="F15" s="94">
        <v>0</v>
      </c>
      <c r="G15" s="94">
        <f>J15+I15+H15</f>
        <v>10</v>
      </c>
      <c r="H15" s="94">
        <v>10</v>
      </c>
      <c r="I15" s="94">
        <v>0</v>
      </c>
      <c r="J15" s="94">
        <v>0</v>
      </c>
      <c r="K15" s="94">
        <f>L15+M15+N15</f>
        <v>5513</v>
      </c>
      <c r="L15" s="598">
        <v>5513</v>
      </c>
      <c r="M15" s="94">
        <v>0</v>
      </c>
      <c r="N15" s="94">
        <v>0</v>
      </c>
      <c r="O15" s="94">
        <f>P15+Q15+R15</f>
        <v>5513</v>
      </c>
      <c r="P15" s="598">
        <v>5513</v>
      </c>
      <c r="Q15" s="94">
        <v>0</v>
      </c>
      <c r="R15" s="94">
        <v>0</v>
      </c>
      <c r="S15" s="602">
        <f>V15*O15</f>
        <v>14444060</v>
      </c>
      <c r="T15" s="193"/>
      <c r="V15">
        <v>2620</v>
      </c>
    </row>
    <row r="16" spans="1:22" ht="52.8">
      <c r="A16" s="118" t="s">
        <v>164</v>
      </c>
      <c r="B16" s="118" t="s">
        <v>269</v>
      </c>
      <c r="C16" s="128">
        <v>0</v>
      </c>
      <c r="D16" s="128">
        <v>0</v>
      </c>
      <c r="E16" s="128">
        <v>0</v>
      </c>
      <c r="F16" s="128">
        <v>0</v>
      </c>
      <c r="G16" s="128">
        <v>0</v>
      </c>
      <c r="H16" s="128">
        <v>0</v>
      </c>
      <c r="I16" s="128">
        <v>0</v>
      </c>
      <c r="J16" s="128">
        <v>0</v>
      </c>
      <c r="K16" s="128">
        <f>L16+M16+N16</f>
        <v>0</v>
      </c>
      <c r="L16" s="597">
        <v>0</v>
      </c>
      <c r="M16" s="128">
        <v>0</v>
      </c>
      <c r="N16" s="128">
        <v>0</v>
      </c>
      <c r="O16" s="128">
        <f>P16+Q16+R16</f>
        <v>0</v>
      </c>
      <c r="P16" s="597">
        <v>0</v>
      </c>
      <c r="Q16" s="128">
        <v>0</v>
      </c>
      <c r="R16" s="128">
        <v>0</v>
      </c>
      <c r="S16" s="602">
        <f>V16*O16</f>
        <v>0</v>
      </c>
      <c r="T16" s="192"/>
      <c r="V16">
        <v>2620</v>
      </c>
    </row>
    <row r="17" spans="1:22">
      <c r="A17" s="119" t="s">
        <v>270</v>
      </c>
      <c r="B17" s="120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2"/>
      <c r="S17" s="604"/>
      <c r="T17" s="194"/>
    </row>
    <row r="18" spans="1:22">
      <c r="A18" s="123" t="s">
        <v>165</v>
      </c>
      <c r="B18" s="596" t="s">
        <v>6649</v>
      </c>
      <c r="C18" s="124">
        <v>5</v>
      </c>
      <c r="D18" s="124"/>
      <c r="E18" s="124"/>
      <c r="F18" s="124"/>
      <c r="G18" s="124">
        <v>5</v>
      </c>
      <c r="H18" s="124"/>
      <c r="I18" s="124"/>
      <c r="J18" s="124"/>
      <c r="K18" s="124">
        <v>20</v>
      </c>
      <c r="L18" s="124"/>
      <c r="M18" s="124"/>
      <c r="N18" s="124"/>
      <c r="O18" s="124">
        <v>20</v>
      </c>
      <c r="P18" s="124"/>
      <c r="Q18" s="124"/>
      <c r="R18" s="125"/>
      <c r="S18" s="602">
        <f>V18*O18</f>
        <v>52400</v>
      </c>
      <c r="T18" s="195"/>
      <c r="V18">
        <v>2620</v>
      </c>
    </row>
    <row r="19" spans="1:22">
      <c r="A19" s="1100" t="s">
        <v>88</v>
      </c>
      <c r="B19" s="1101"/>
      <c r="C19" s="126">
        <f>C18+C13+C9</f>
        <v>1059</v>
      </c>
      <c r="D19" s="126">
        <f t="shared" ref="D19:R19" si="4">D18+D13+D9</f>
        <v>252</v>
      </c>
      <c r="E19" s="126">
        <f t="shared" si="4"/>
        <v>350</v>
      </c>
      <c r="F19" s="126">
        <f t="shared" si="4"/>
        <v>452</v>
      </c>
      <c r="G19" s="126">
        <f t="shared" si="4"/>
        <v>1059</v>
      </c>
      <c r="H19" s="126">
        <f t="shared" si="4"/>
        <v>252</v>
      </c>
      <c r="I19" s="126">
        <f t="shared" si="4"/>
        <v>350</v>
      </c>
      <c r="J19" s="126">
        <f t="shared" si="4"/>
        <v>452</v>
      </c>
      <c r="K19" s="126">
        <f t="shared" si="4"/>
        <v>59578</v>
      </c>
      <c r="L19" s="126">
        <f t="shared" si="4"/>
        <v>55533</v>
      </c>
      <c r="M19" s="126">
        <f t="shared" si="4"/>
        <v>1557</v>
      </c>
      <c r="N19" s="126">
        <f t="shared" si="4"/>
        <v>2468</v>
      </c>
      <c r="O19" s="126">
        <f t="shared" si="4"/>
        <v>59578</v>
      </c>
      <c r="P19" s="126">
        <f t="shared" si="4"/>
        <v>55533</v>
      </c>
      <c r="Q19" s="126">
        <f t="shared" si="4"/>
        <v>1557</v>
      </c>
      <c r="R19" s="126">
        <f t="shared" si="4"/>
        <v>2468</v>
      </c>
      <c r="S19" s="605">
        <f>S9+S13+S18</f>
        <v>123894560</v>
      </c>
      <c r="T19" s="196">
        <v>44</v>
      </c>
    </row>
    <row r="20" spans="1:22">
      <c r="S20" s="606"/>
    </row>
    <row r="21" spans="1:22">
      <c r="A21" s="608" t="s">
        <v>6729</v>
      </c>
      <c r="B21" s="177"/>
      <c r="S21" s="607">
        <f>S22-S19</f>
        <v>97486440</v>
      </c>
    </row>
    <row r="22" spans="1:22">
      <c r="A22" s="608" t="s">
        <v>6730</v>
      </c>
      <c r="B22" s="526"/>
      <c r="S22" s="607">
        <v>221381000</v>
      </c>
    </row>
  </sheetData>
  <mergeCells count="11">
    <mergeCell ref="A19:B19"/>
    <mergeCell ref="A6:A7"/>
    <mergeCell ref="B6:B7"/>
    <mergeCell ref="T6:T8"/>
    <mergeCell ref="C7:F7"/>
    <mergeCell ref="G7:J7"/>
    <mergeCell ref="K7:N7"/>
    <mergeCell ref="O7:R7"/>
    <mergeCell ref="C6:J6"/>
    <mergeCell ref="K6:R6"/>
    <mergeCell ref="S6:S8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scale="95" orientation="landscape" r:id="rId1"/>
  <colBreaks count="1" manualBreakCount="1">
    <brk id="20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R75"/>
  <sheetViews>
    <sheetView topLeftCell="A55" zoomScaleNormal="100" zoomScaleSheetLayoutView="100" workbookViewId="0">
      <selection activeCell="M3" sqref="M3"/>
    </sheetView>
  </sheetViews>
  <sheetFormatPr defaultColWidth="9.109375" defaultRowHeight="13.2"/>
  <cols>
    <col min="1" max="1" width="9" style="6" bestFit="1" customWidth="1"/>
    <col min="2" max="2" width="43.109375" style="6" customWidth="1"/>
    <col min="3" max="3" width="14.109375" style="6" customWidth="1"/>
    <col min="4" max="4" width="11.33203125" style="6" bestFit="1" customWidth="1"/>
    <col min="5" max="5" width="8.109375" style="6" customWidth="1"/>
    <col min="6" max="6" width="10" style="6" bestFit="1" customWidth="1"/>
    <col min="7" max="7" width="8" style="6" bestFit="1" customWidth="1"/>
    <col min="8" max="8" width="10" style="6" bestFit="1" customWidth="1"/>
    <col min="9" max="11" width="8" style="6" bestFit="1" customWidth="1"/>
    <col min="12" max="13" width="8" style="7" bestFit="1" customWidth="1"/>
    <col min="14" max="15" width="8" style="6" bestFit="1" customWidth="1"/>
    <col min="16" max="17" width="8" style="7" bestFit="1" customWidth="1"/>
    <col min="18" max="16384" width="9.109375" style="7"/>
  </cols>
  <sheetData>
    <row r="1" spans="1:18" s="27" customFormat="1" ht="15.6">
      <c r="A1" s="144"/>
      <c r="B1" s="145" t="s">
        <v>169</v>
      </c>
      <c r="C1" s="136" t="str">
        <f>Kadar.ode.!C1</f>
        <v>Унети назив здравствене установе</v>
      </c>
      <c r="D1" s="140"/>
      <c r="E1" s="140"/>
      <c r="F1" s="140"/>
      <c r="G1" s="140"/>
      <c r="H1" s="142"/>
      <c r="P1" s="10"/>
      <c r="Q1" s="10"/>
      <c r="R1" s="29"/>
    </row>
    <row r="2" spans="1:18" s="27" customFormat="1" ht="15.6">
      <c r="A2" s="144"/>
      <c r="B2" s="145" t="s">
        <v>170</v>
      </c>
      <c r="C2" s="136" t="str">
        <f>Kadar.ode.!C2</f>
        <v>Унети матични број здравствене установе</v>
      </c>
      <c r="D2" s="140"/>
      <c r="E2" s="140"/>
      <c r="F2" s="140"/>
      <c r="G2" s="140"/>
      <c r="H2" s="142"/>
      <c r="P2" s="10"/>
      <c r="Q2" s="10"/>
      <c r="R2" s="29"/>
    </row>
    <row r="3" spans="1:18" s="27" customFormat="1" ht="15.6">
      <c r="A3" s="144"/>
      <c r="B3" s="145"/>
      <c r="C3" s="136" t="s">
        <v>1830</v>
      </c>
      <c r="D3" s="269"/>
      <c r="E3" s="140"/>
      <c r="F3" s="140"/>
      <c r="G3" s="140"/>
      <c r="H3" s="142"/>
      <c r="P3" s="10"/>
      <c r="Q3" s="10"/>
      <c r="R3" s="29"/>
    </row>
    <row r="4" spans="1:18" s="27" customFormat="1" ht="15.6">
      <c r="A4" s="144"/>
      <c r="B4" s="145" t="s">
        <v>1853</v>
      </c>
      <c r="C4" s="137" t="s">
        <v>266</v>
      </c>
      <c r="D4" s="141"/>
      <c r="E4" s="141"/>
      <c r="F4" s="141"/>
      <c r="G4" s="141"/>
      <c r="H4" s="143"/>
      <c r="P4" s="10"/>
      <c r="Q4" s="10"/>
    </row>
    <row r="5" spans="1:18" s="27" customFormat="1" ht="15.6">
      <c r="A5" s="30"/>
      <c r="B5" s="30"/>
      <c r="C5" s="30"/>
      <c r="D5" s="30"/>
      <c r="E5" s="30"/>
      <c r="F5" s="30"/>
      <c r="G5" s="30"/>
      <c r="H5" s="26"/>
      <c r="I5" s="26"/>
      <c r="J5" s="26"/>
      <c r="K5" s="26"/>
      <c r="N5" s="26"/>
      <c r="O5" s="26"/>
      <c r="P5" s="10"/>
      <c r="Q5" s="10"/>
    </row>
    <row r="6" spans="1:18" s="27" customFormat="1" ht="12.75" customHeight="1">
      <c r="A6" s="1114" t="s">
        <v>53</v>
      </c>
      <c r="B6" s="1115" t="s">
        <v>216</v>
      </c>
      <c r="C6" s="1115" t="s">
        <v>300</v>
      </c>
      <c r="D6" s="1113" t="s">
        <v>1802</v>
      </c>
      <c r="E6" s="1116" t="s">
        <v>88</v>
      </c>
      <c r="F6" s="1116"/>
      <c r="G6" s="1116"/>
      <c r="H6" s="1116"/>
    </row>
    <row r="7" spans="1:18" s="31" customFormat="1" ht="12.75" customHeight="1">
      <c r="A7" s="1114"/>
      <c r="B7" s="1115"/>
      <c r="C7" s="1115"/>
      <c r="D7" s="1113"/>
      <c r="E7" s="1114" t="s">
        <v>1831</v>
      </c>
      <c r="F7" s="1114"/>
      <c r="G7" s="1114" t="s">
        <v>1832</v>
      </c>
      <c r="H7" s="1114"/>
    </row>
    <row r="8" spans="1:18" s="31" customFormat="1" ht="20.399999999999999">
      <c r="A8" s="1114"/>
      <c r="B8" s="1115"/>
      <c r="C8" s="1115"/>
      <c r="D8" s="1113"/>
      <c r="E8" s="104" t="s">
        <v>13</v>
      </c>
      <c r="F8" s="104" t="s">
        <v>50</v>
      </c>
      <c r="G8" s="104" t="s">
        <v>13</v>
      </c>
      <c r="H8" s="104" t="s">
        <v>50</v>
      </c>
    </row>
    <row r="9" spans="1:18" s="31" customFormat="1" ht="51" customHeight="1">
      <c r="A9" s="199"/>
      <c r="B9" s="1110" t="s">
        <v>1804</v>
      </c>
      <c r="C9" s="1111"/>
      <c r="D9" s="1111"/>
      <c r="E9" s="1111"/>
      <c r="F9" s="1111"/>
      <c r="G9" s="1111"/>
      <c r="H9" s="1112"/>
    </row>
    <row r="10" spans="1:18" s="31" customFormat="1">
      <c r="A10" s="105" t="s">
        <v>1788</v>
      </c>
      <c r="B10" s="279" t="s">
        <v>232</v>
      </c>
      <c r="C10" s="105" t="s">
        <v>1803</v>
      </c>
      <c r="D10" s="106">
        <v>5889.37</v>
      </c>
      <c r="E10" s="278"/>
      <c r="F10" s="546">
        <f t="shared" ref="F10" si="0">D10*E10</f>
        <v>0</v>
      </c>
      <c r="G10" s="278"/>
      <c r="H10" s="546">
        <f t="shared" ref="H10" si="1">D10*G10</f>
        <v>0</v>
      </c>
    </row>
    <row r="11" spans="1:18" s="31" customFormat="1">
      <c r="A11" s="105" t="s">
        <v>1789</v>
      </c>
      <c r="B11" s="279" t="s">
        <v>1790</v>
      </c>
      <c r="C11" s="105" t="s">
        <v>1803</v>
      </c>
      <c r="D11" s="106">
        <v>5889.37</v>
      </c>
      <c r="E11" s="278">
        <v>361</v>
      </c>
      <c r="F11" s="546">
        <v>2126062.5699999998</v>
      </c>
      <c r="G11" s="278">
        <v>50</v>
      </c>
      <c r="H11" s="546">
        <v>294468.5</v>
      </c>
    </row>
    <row r="12" spans="1:18" s="31" customFormat="1">
      <c r="A12" s="105" t="s">
        <v>1791</v>
      </c>
      <c r="B12" s="279" t="s">
        <v>1792</v>
      </c>
      <c r="C12" s="105" t="s">
        <v>1803</v>
      </c>
      <c r="D12" s="106">
        <v>7067.24</v>
      </c>
      <c r="E12" s="278">
        <v>5096</v>
      </c>
      <c r="F12" s="546">
        <v>36014655.039999999</v>
      </c>
      <c r="G12" s="278">
        <v>5700</v>
      </c>
      <c r="H12" s="546">
        <v>40283268</v>
      </c>
    </row>
    <row r="13" spans="1:18" s="31" customFormat="1">
      <c r="A13" s="105" t="s">
        <v>1793</v>
      </c>
      <c r="B13" s="279" t="s">
        <v>1794</v>
      </c>
      <c r="C13" s="105" t="s">
        <v>1803</v>
      </c>
      <c r="D13" s="106">
        <v>3121.37</v>
      </c>
      <c r="E13" s="278">
        <v>2322</v>
      </c>
      <c r="F13" s="546">
        <v>7247821.1399999997</v>
      </c>
      <c r="G13" s="278">
        <v>1990</v>
      </c>
      <c r="H13" s="546">
        <v>6211526.2999999998</v>
      </c>
    </row>
    <row r="14" spans="1:18" s="31" customFormat="1">
      <c r="A14" s="105" t="s">
        <v>1795</v>
      </c>
      <c r="B14" s="279" t="s">
        <v>1796</v>
      </c>
      <c r="C14" s="105" t="s">
        <v>1803</v>
      </c>
      <c r="D14" s="106">
        <v>3710.3</v>
      </c>
      <c r="E14" s="278">
        <v>2052</v>
      </c>
      <c r="F14" s="546">
        <v>7613535.6000000006</v>
      </c>
      <c r="G14" s="278">
        <v>1945</v>
      </c>
      <c r="H14" s="546">
        <v>7216533.5</v>
      </c>
    </row>
    <row r="15" spans="1:18" s="31" customFormat="1">
      <c r="A15" s="105" t="s">
        <v>1797</v>
      </c>
      <c r="B15" s="279" t="s">
        <v>258</v>
      </c>
      <c r="C15" s="105" t="s">
        <v>1803</v>
      </c>
      <c r="D15" s="106">
        <v>2179.0700000000002</v>
      </c>
      <c r="E15" s="278">
        <v>295</v>
      </c>
      <c r="F15" s="546">
        <v>642825.65</v>
      </c>
      <c r="G15" s="278">
        <v>290</v>
      </c>
      <c r="H15" s="546">
        <v>631930.30000000005</v>
      </c>
    </row>
    <row r="16" spans="1:18" s="31" customFormat="1">
      <c r="A16" s="105" t="s">
        <v>1798</v>
      </c>
      <c r="B16" s="279" t="s">
        <v>1799</v>
      </c>
      <c r="C16" s="105" t="s">
        <v>1803</v>
      </c>
      <c r="D16" s="106">
        <v>1177.8699999999999</v>
      </c>
      <c r="E16" s="278">
        <v>0</v>
      </c>
      <c r="F16" s="546">
        <v>0</v>
      </c>
      <c r="G16" s="278">
        <v>0</v>
      </c>
      <c r="H16" s="546">
        <v>0</v>
      </c>
    </row>
    <row r="17" spans="1:8" s="31" customFormat="1">
      <c r="A17" s="105" t="s">
        <v>1800</v>
      </c>
      <c r="B17" s="279" t="s">
        <v>1801</v>
      </c>
      <c r="C17" s="105" t="s">
        <v>1803</v>
      </c>
      <c r="D17" s="106">
        <v>1177.8699999999999</v>
      </c>
      <c r="E17" s="278"/>
      <c r="F17" s="546">
        <f t="shared" ref="F17:F45" si="2">D17*E17</f>
        <v>0</v>
      </c>
      <c r="G17" s="278"/>
      <c r="H17" s="546">
        <f t="shared" ref="H17:H45" si="3">D17*G17</f>
        <v>0</v>
      </c>
    </row>
    <row r="18" spans="1:8" s="31" customFormat="1" ht="51.75" customHeight="1">
      <c r="A18" s="199"/>
      <c r="B18" s="1110" t="s">
        <v>1805</v>
      </c>
      <c r="C18" s="1111"/>
      <c r="D18" s="1111"/>
      <c r="E18" s="1111"/>
      <c r="F18" s="1111"/>
      <c r="G18" s="1111"/>
      <c r="H18" s="1112"/>
    </row>
    <row r="19" spans="1:8" s="8" customFormat="1">
      <c r="A19" s="105">
        <v>540100</v>
      </c>
      <c r="B19" s="153" t="s">
        <v>232</v>
      </c>
      <c r="C19" s="105" t="s">
        <v>233</v>
      </c>
      <c r="D19" s="106">
        <v>11.2</v>
      </c>
      <c r="E19" s="100"/>
      <c r="F19" s="100">
        <f t="shared" si="2"/>
        <v>0</v>
      </c>
      <c r="G19" s="100"/>
      <c r="H19" s="100">
        <f t="shared" si="3"/>
        <v>0</v>
      </c>
    </row>
    <row r="20" spans="1:8" s="8" customFormat="1">
      <c r="A20" s="105">
        <v>540101</v>
      </c>
      <c r="B20" s="153" t="s">
        <v>234</v>
      </c>
      <c r="C20" s="105" t="s">
        <v>233</v>
      </c>
      <c r="D20" s="106">
        <v>13.72</v>
      </c>
      <c r="E20" s="100"/>
      <c r="F20" s="100">
        <f t="shared" si="2"/>
        <v>0</v>
      </c>
      <c r="G20" s="100"/>
      <c r="H20" s="100">
        <f t="shared" si="3"/>
        <v>0</v>
      </c>
    </row>
    <row r="21" spans="1:8" s="8" customFormat="1">
      <c r="A21" s="105">
        <v>540102</v>
      </c>
      <c r="B21" s="153" t="s">
        <v>235</v>
      </c>
      <c r="C21" s="105" t="s">
        <v>233</v>
      </c>
      <c r="D21" s="106">
        <v>17.190000000000001</v>
      </c>
      <c r="E21" s="100"/>
      <c r="F21" s="100">
        <f t="shared" si="2"/>
        <v>0</v>
      </c>
      <c r="G21" s="100"/>
      <c r="H21" s="100">
        <f t="shared" si="3"/>
        <v>0</v>
      </c>
    </row>
    <row r="22" spans="1:8" s="8" customFormat="1">
      <c r="A22" s="105">
        <v>540103</v>
      </c>
      <c r="B22" s="153" t="s">
        <v>236</v>
      </c>
      <c r="C22" s="105" t="s">
        <v>233</v>
      </c>
      <c r="D22" s="106">
        <v>14.17</v>
      </c>
      <c r="E22" s="100"/>
      <c r="F22" s="100">
        <f t="shared" si="2"/>
        <v>0</v>
      </c>
      <c r="G22" s="100"/>
      <c r="H22" s="100">
        <f t="shared" si="3"/>
        <v>0</v>
      </c>
    </row>
    <row r="23" spans="1:8" s="8" customFormat="1">
      <c r="A23" s="105">
        <v>540104</v>
      </c>
      <c r="B23" s="153" t="s">
        <v>237</v>
      </c>
      <c r="C23" s="105" t="s">
        <v>233</v>
      </c>
      <c r="D23" s="106">
        <v>11.46</v>
      </c>
      <c r="E23" s="100"/>
      <c r="F23" s="100">
        <f t="shared" si="2"/>
        <v>0</v>
      </c>
      <c r="G23" s="100"/>
      <c r="H23" s="100">
        <f t="shared" si="3"/>
        <v>0</v>
      </c>
    </row>
    <row r="24" spans="1:8" s="8" customFormat="1">
      <c r="A24" s="105">
        <v>540105</v>
      </c>
      <c r="B24" s="153" t="s">
        <v>238</v>
      </c>
      <c r="C24" s="105" t="s">
        <v>233</v>
      </c>
      <c r="D24" s="106">
        <v>12.08</v>
      </c>
      <c r="E24" s="100"/>
      <c r="F24" s="100">
        <f t="shared" si="2"/>
        <v>0</v>
      </c>
      <c r="G24" s="100"/>
      <c r="H24" s="100">
        <f t="shared" si="3"/>
        <v>0</v>
      </c>
    </row>
    <row r="25" spans="1:8" s="8" customFormat="1">
      <c r="A25" s="105">
        <v>560100</v>
      </c>
      <c r="B25" s="153" t="s">
        <v>239</v>
      </c>
      <c r="C25" s="105" t="s">
        <v>233</v>
      </c>
      <c r="D25" s="106">
        <v>11.2</v>
      </c>
      <c r="E25" s="100"/>
      <c r="F25" s="100">
        <f t="shared" si="2"/>
        <v>0</v>
      </c>
      <c r="G25" s="100"/>
      <c r="H25" s="100">
        <f t="shared" si="3"/>
        <v>0</v>
      </c>
    </row>
    <row r="26" spans="1:8" s="8" customFormat="1" ht="20.399999999999999">
      <c r="A26" s="105">
        <v>560101</v>
      </c>
      <c r="B26" s="153" t="s">
        <v>240</v>
      </c>
      <c r="C26" s="105" t="s">
        <v>233</v>
      </c>
      <c r="D26" s="106" t="s">
        <v>241</v>
      </c>
      <c r="E26" s="100"/>
      <c r="F26" s="100" t="e">
        <f t="shared" si="2"/>
        <v>#VALUE!</v>
      </c>
      <c r="G26" s="100"/>
      <c r="H26" s="100" t="e">
        <f t="shared" si="3"/>
        <v>#VALUE!</v>
      </c>
    </row>
    <row r="27" spans="1:8" s="8" customFormat="1">
      <c r="A27" s="105">
        <v>560200</v>
      </c>
      <c r="B27" s="153" t="s">
        <v>242</v>
      </c>
      <c r="C27" s="105" t="s">
        <v>233</v>
      </c>
      <c r="D27" s="106">
        <v>17.27</v>
      </c>
      <c r="E27" s="100"/>
      <c r="F27" s="100">
        <f t="shared" si="2"/>
        <v>0</v>
      </c>
      <c r="G27" s="100"/>
      <c r="H27" s="100">
        <f t="shared" si="3"/>
        <v>0</v>
      </c>
    </row>
    <row r="28" spans="1:8" s="8" customFormat="1">
      <c r="A28" s="105">
        <v>560800</v>
      </c>
      <c r="B28" s="153" t="s">
        <v>243</v>
      </c>
      <c r="C28" s="105" t="s">
        <v>233</v>
      </c>
      <c r="D28" s="106">
        <v>18.78</v>
      </c>
      <c r="E28" s="100"/>
      <c r="F28" s="100">
        <f t="shared" si="2"/>
        <v>0</v>
      </c>
      <c r="G28" s="100"/>
      <c r="H28" s="100">
        <f t="shared" si="3"/>
        <v>0</v>
      </c>
    </row>
    <row r="29" spans="1:8" s="8" customFormat="1">
      <c r="A29" s="105">
        <v>560300</v>
      </c>
      <c r="B29" s="153" t="s">
        <v>244</v>
      </c>
      <c r="C29" s="105" t="s">
        <v>233</v>
      </c>
      <c r="D29" s="106">
        <v>12.08</v>
      </c>
      <c r="E29" s="100"/>
      <c r="F29" s="100">
        <f t="shared" si="2"/>
        <v>0</v>
      </c>
      <c r="G29" s="100"/>
      <c r="H29" s="100">
        <f t="shared" si="3"/>
        <v>0</v>
      </c>
    </row>
    <row r="30" spans="1:8" s="8" customFormat="1">
      <c r="A30" s="105">
        <v>560102</v>
      </c>
      <c r="B30" s="153" t="s">
        <v>245</v>
      </c>
      <c r="C30" s="105" t="s">
        <v>233</v>
      </c>
      <c r="D30" s="106">
        <v>19.89</v>
      </c>
      <c r="E30" s="100"/>
      <c r="F30" s="100">
        <f t="shared" si="2"/>
        <v>0</v>
      </c>
      <c r="G30" s="100"/>
      <c r="H30" s="100">
        <f t="shared" si="3"/>
        <v>0</v>
      </c>
    </row>
    <row r="31" spans="1:8" s="8" customFormat="1" ht="20.399999999999999">
      <c r="A31" s="105">
        <v>560301</v>
      </c>
      <c r="B31" s="153" t="s">
        <v>246</v>
      </c>
      <c r="C31" s="105" t="s">
        <v>233</v>
      </c>
      <c r="D31" s="106">
        <v>13.31</v>
      </c>
      <c r="E31" s="100"/>
      <c r="F31" s="100">
        <f t="shared" si="2"/>
        <v>0</v>
      </c>
      <c r="G31" s="100"/>
      <c r="H31" s="100">
        <f t="shared" si="3"/>
        <v>0</v>
      </c>
    </row>
    <row r="32" spans="1:8" s="8" customFormat="1" ht="20.399999999999999">
      <c r="A32" s="105">
        <v>510110</v>
      </c>
      <c r="B32" s="153" t="s">
        <v>247</v>
      </c>
      <c r="C32" s="105" t="s">
        <v>52</v>
      </c>
      <c r="D32" s="106" t="s">
        <v>248</v>
      </c>
      <c r="E32" s="100"/>
      <c r="F32" s="100" t="e">
        <f t="shared" si="2"/>
        <v>#VALUE!</v>
      </c>
      <c r="G32" s="100"/>
      <c r="H32" s="100" t="e">
        <f t="shared" si="3"/>
        <v>#VALUE!</v>
      </c>
    </row>
    <row r="33" spans="1:8" s="8" customFormat="1" ht="20.399999999999999">
      <c r="A33" s="105">
        <v>510200</v>
      </c>
      <c r="B33" s="153" t="s">
        <v>249</v>
      </c>
      <c r="C33" s="105" t="s">
        <v>233</v>
      </c>
      <c r="D33" s="106" t="s">
        <v>250</v>
      </c>
      <c r="E33" s="100"/>
      <c r="F33" s="100" t="e">
        <f t="shared" si="2"/>
        <v>#VALUE!</v>
      </c>
      <c r="G33" s="100"/>
      <c r="H33" s="100" t="e">
        <f t="shared" si="3"/>
        <v>#VALUE!</v>
      </c>
    </row>
    <row r="34" spans="1:8" s="8" customFormat="1" ht="20.399999999999999">
      <c r="A34" s="105">
        <v>510299</v>
      </c>
      <c r="B34" s="153" t="s">
        <v>251</v>
      </c>
      <c r="C34" s="105" t="s">
        <v>233</v>
      </c>
      <c r="D34" s="106" t="s">
        <v>252</v>
      </c>
      <c r="E34" s="100"/>
      <c r="F34" s="100" t="e">
        <f t="shared" si="2"/>
        <v>#VALUE!</v>
      </c>
      <c r="G34" s="100"/>
      <c r="H34" s="100" t="e">
        <f t="shared" si="3"/>
        <v>#VALUE!</v>
      </c>
    </row>
    <row r="35" spans="1:8" s="8" customFormat="1" ht="20.399999999999999">
      <c r="A35" s="105">
        <v>510500</v>
      </c>
      <c r="B35" s="153" t="s">
        <v>253</v>
      </c>
      <c r="C35" s="105" t="s">
        <v>52</v>
      </c>
      <c r="D35" s="106" t="s">
        <v>254</v>
      </c>
      <c r="E35" s="100">
        <v>23</v>
      </c>
      <c r="F35" s="100">
        <v>414513.2</v>
      </c>
      <c r="G35" s="100">
        <v>24</v>
      </c>
      <c r="H35" s="100">
        <v>432535.5</v>
      </c>
    </row>
    <row r="36" spans="1:8" s="8" customFormat="1">
      <c r="A36" s="105">
        <v>520100</v>
      </c>
      <c r="B36" s="153" t="s">
        <v>255</v>
      </c>
      <c r="C36" s="105" t="s">
        <v>233</v>
      </c>
      <c r="D36" s="106">
        <v>10.66</v>
      </c>
      <c r="E36" s="100"/>
      <c r="F36" s="100">
        <f t="shared" si="2"/>
        <v>0</v>
      </c>
      <c r="G36" s="100"/>
      <c r="H36" s="100">
        <f t="shared" si="3"/>
        <v>0</v>
      </c>
    </row>
    <row r="37" spans="1:8" s="8" customFormat="1">
      <c r="A37" s="105">
        <v>520101</v>
      </c>
      <c r="B37" s="153" t="s">
        <v>256</v>
      </c>
      <c r="C37" s="105" t="s">
        <v>233</v>
      </c>
      <c r="D37" s="106">
        <v>20.02</v>
      </c>
      <c r="E37" s="100"/>
      <c r="F37" s="100">
        <f t="shared" si="2"/>
        <v>0</v>
      </c>
      <c r="G37" s="100"/>
      <c r="H37" s="100">
        <f t="shared" si="3"/>
        <v>0</v>
      </c>
    </row>
    <row r="38" spans="1:8" s="8" customFormat="1">
      <c r="A38" s="105">
        <v>520102</v>
      </c>
      <c r="B38" s="153" t="s">
        <v>257</v>
      </c>
      <c r="C38" s="105" t="s">
        <v>233</v>
      </c>
      <c r="D38" s="106">
        <v>17.690000000000001</v>
      </c>
      <c r="E38" s="100"/>
      <c r="F38" s="100">
        <f t="shared" si="2"/>
        <v>0</v>
      </c>
      <c r="G38" s="100"/>
      <c r="H38" s="100">
        <f t="shared" si="3"/>
        <v>0</v>
      </c>
    </row>
    <row r="39" spans="1:8" s="8" customFormat="1">
      <c r="A39" s="105">
        <v>521000</v>
      </c>
      <c r="B39" s="153" t="s">
        <v>258</v>
      </c>
      <c r="C39" s="105" t="s">
        <v>52</v>
      </c>
      <c r="D39" s="107">
        <v>2950.57</v>
      </c>
      <c r="E39" s="100"/>
      <c r="F39" s="100">
        <f t="shared" si="2"/>
        <v>0</v>
      </c>
      <c r="G39" s="100"/>
      <c r="H39" s="100">
        <f t="shared" si="3"/>
        <v>0</v>
      </c>
    </row>
    <row r="40" spans="1:8" s="8" customFormat="1">
      <c r="A40" s="105">
        <v>510000</v>
      </c>
      <c r="B40" s="153" t="s">
        <v>259</v>
      </c>
      <c r="C40" s="105" t="s">
        <v>52</v>
      </c>
      <c r="D40" s="107">
        <v>7928.48</v>
      </c>
      <c r="E40" s="100"/>
      <c r="F40" s="100">
        <f t="shared" si="2"/>
        <v>0</v>
      </c>
      <c r="G40" s="100"/>
      <c r="H40" s="100">
        <f t="shared" si="3"/>
        <v>0</v>
      </c>
    </row>
    <row r="41" spans="1:8" s="8" customFormat="1" ht="20.399999999999999">
      <c r="A41" s="105">
        <v>570100</v>
      </c>
      <c r="B41" s="153" t="s">
        <v>260</v>
      </c>
      <c r="C41" s="105" t="s">
        <v>52</v>
      </c>
      <c r="D41" s="106" t="s">
        <v>261</v>
      </c>
      <c r="E41" s="100"/>
      <c r="F41" s="100" t="e">
        <f t="shared" si="2"/>
        <v>#VALUE!</v>
      </c>
      <c r="G41" s="100"/>
      <c r="H41" s="100" t="e">
        <f t="shared" si="3"/>
        <v>#VALUE!</v>
      </c>
    </row>
    <row r="42" spans="1:8" s="8" customFormat="1">
      <c r="A42" s="105">
        <v>580100</v>
      </c>
      <c r="B42" s="153" t="s">
        <v>262</v>
      </c>
      <c r="C42" s="105" t="s">
        <v>233</v>
      </c>
      <c r="D42" s="106">
        <v>13.31</v>
      </c>
      <c r="E42" s="100"/>
      <c r="F42" s="100">
        <f t="shared" si="2"/>
        <v>0</v>
      </c>
      <c r="G42" s="100"/>
      <c r="H42" s="100">
        <f t="shared" si="3"/>
        <v>0</v>
      </c>
    </row>
    <row r="43" spans="1:8" s="8" customFormat="1">
      <c r="A43" s="105">
        <v>580101</v>
      </c>
      <c r="B43" s="153" t="s">
        <v>263</v>
      </c>
      <c r="C43" s="105" t="s">
        <v>233</v>
      </c>
      <c r="D43" s="106">
        <v>10.23</v>
      </c>
      <c r="E43" s="100"/>
      <c r="F43" s="100">
        <f t="shared" si="2"/>
        <v>0</v>
      </c>
      <c r="G43" s="100"/>
      <c r="H43" s="100">
        <f t="shared" si="3"/>
        <v>0</v>
      </c>
    </row>
    <row r="44" spans="1:8" s="8" customFormat="1">
      <c r="A44" s="105">
        <v>580102</v>
      </c>
      <c r="B44" s="153" t="s">
        <v>264</v>
      </c>
      <c r="C44" s="105" t="s">
        <v>233</v>
      </c>
      <c r="D44" s="106">
        <v>12.99</v>
      </c>
      <c r="E44" s="100"/>
      <c r="F44" s="100">
        <f t="shared" si="2"/>
        <v>0</v>
      </c>
      <c r="G44" s="100"/>
      <c r="H44" s="100">
        <f t="shared" si="3"/>
        <v>0</v>
      </c>
    </row>
    <row r="45" spans="1:8" s="8" customFormat="1">
      <c r="A45" s="105">
        <v>590100</v>
      </c>
      <c r="B45" s="153" t="s">
        <v>265</v>
      </c>
      <c r="C45" s="105" t="s">
        <v>233</v>
      </c>
      <c r="D45" s="106">
        <v>26.6</v>
      </c>
      <c r="E45" s="100"/>
      <c r="F45" s="100">
        <f t="shared" si="2"/>
        <v>0</v>
      </c>
      <c r="G45" s="100"/>
      <c r="H45" s="100">
        <f t="shared" si="3"/>
        <v>0</v>
      </c>
    </row>
    <row r="46" spans="1:8" ht="48.75" customHeight="1">
      <c r="A46" s="199"/>
      <c r="B46" s="1110" t="s">
        <v>1806</v>
      </c>
      <c r="C46" s="1111"/>
      <c r="D46" s="1111"/>
      <c r="E46" s="1111"/>
      <c r="F46" s="1111"/>
      <c r="G46" s="1111"/>
      <c r="H46" s="1112"/>
    </row>
    <row r="47" spans="1:8">
      <c r="A47" s="105">
        <v>590101</v>
      </c>
      <c r="B47" s="153" t="s">
        <v>232</v>
      </c>
      <c r="C47" s="105" t="s">
        <v>233</v>
      </c>
      <c r="D47" s="106">
        <v>6.38</v>
      </c>
      <c r="E47" s="254"/>
      <c r="F47" s="100">
        <f t="shared" ref="F47:F73" si="4">D47*E47</f>
        <v>0</v>
      </c>
      <c r="G47" s="254"/>
      <c r="H47" s="100">
        <f t="shared" ref="H47:H73" si="5">D47*G47</f>
        <v>0</v>
      </c>
    </row>
    <row r="48" spans="1:8">
      <c r="A48" s="105">
        <v>590102</v>
      </c>
      <c r="B48" s="153" t="s">
        <v>234</v>
      </c>
      <c r="C48" s="105" t="s">
        <v>233</v>
      </c>
      <c r="D48" s="106">
        <v>7.82</v>
      </c>
      <c r="E48" s="254"/>
      <c r="F48" s="100">
        <f t="shared" si="4"/>
        <v>0</v>
      </c>
      <c r="G48" s="254"/>
      <c r="H48" s="100">
        <f t="shared" si="5"/>
        <v>0</v>
      </c>
    </row>
    <row r="49" spans="1:8">
      <c r="A49" s="105">
        <v>590103</v>
      </c>
      <c r="B49" s="153" t="s">
        <v>235</v>
      </c>
      <c r="C49" s="105" t="s">
        <v>233</v>
      </c>
      <c r="D49" s="106">
        <v>9.8000000000000007</v>
      </c>
      <c r="E49" s="254"/>
      <c r="F49" s="100">
        <f t="shared" si="4"/>
        <v>0</v>
      </c>
      <c r="G49" s="254"/>
      <c r="H49" s="100">
        <f t="shared" si="5"/>
        <v>0</v>
      </c>
    </row>
    <row r="50" spans="1:8">
      <c r="A50" s="105">
        <v>590104</v>
      </c>
      <c r="B50" s="153" t="s">
        <v>236</v>
      </c>
      <c r="C50" s="105" t="s">
        <v>233</v>
      </c>
      <c r="D50" s="106">
        <v>8.08</v>
      </c>
      <c r="E50" s="255"/>
      <c r="F50" s="100">
        <f t="shared" si="4"/>
        <v>0</v>
      </c>
      <c r="G50" s="255"/>
      <c r="H50" s="100">
        <f t="shared" si="5"/>
        <v>0</v>
      </c>
    </row>
    <row r="51" spans="1:8">
      <c r="A51" s="105">
        <v>590105</v>
      </c>
      <c r="B51" s="153" t="s">
        <v>237</v>
      </c>
      <c r="C51" s="105" t="s">
        <v>233</v>
      </c>
      <c r="D51" s="106">
        <v>6.53</v>
      </c>
      <c r="E51" s="255"/>
      <c r="F51" s="100">
        <f t="shared" si="4"/>
        <v>0</v>
      </c>
      <c r="G51" s="255"/>
      <c r="H51" s="100">
        <f t="shared" si="5"/>
        <v>0</v>
      </c>
    </row>
    <row r="52" spans="1:8">
      <c r="A52" s="105">
        <v>590106</v>
      </c>
      <c r="B52" s="153" t="s">
        <v>238</v>
      </c>
      <c r="C52" s="105" t="s">
        <v>233</v>
      </c>
      <c r="D52" s="106">
        <v>6.88</v>
      </c>
      <c r="E52" s="255"/>
      <c r="F52" s="100">
        <f t="shared" si="4"/>
        <v>0</v>
      </c>
      <c r="G52" s="255"/>
      <c r="H52" s="100">
        <f t="shared" si="5"/>
        <v>0</v>
      </c>
    </row>
    <row r="53" spans="1:8">
      <c r="A53" s="105">
        <v>590107</v>
      </c>
      <c r="B53" s="153" t="s">
        <v>239</v>
      </c>
      <c r="C53" s="105" t="s">
        <v>233</v>
      </c>
      <c r="D53" s="106">
        <v>6.38</v>
      </c>
      <c r="E53" s="255"/>
      <c r="F53" s="100">
        <f t="shared" si="4"/>
        <v>0</v>
      </c>
      <c r="G53" s="255"/>
      <c r="H53" s="100">
        <f t="shared" si="5"/>
        <v>0</v>
      </c>
    </row>
    <row r="54" spans="1:8" ht="20.399999999999999">
      <c r="A54" s="105">
        <v>590108</v>
      </c>
      <c r="B54" s="153" t="s">
        <v>240</v>
      </c>
      <c r="C54" s="105" t="s">
        <v>233</v>
      </c>
      <c r="D54" s="106" t="s">
        <v>1742</v>
      </c>
      <c r="E54" s="255"/>
      <c r="F54" s="100" t="e">
        <f t="shared" si="4"/>
        <v>#VALUE!</v>
      </c>
      <c r="G54" s="255"/>
      <c r="H54" s="100" t="e">
        <f t="shared" si="5"/>
        <v>#VALUE!</v>
      </c>
    </row>
    <row r="55" spans="1:8">
      <c r="A55" s="105">
        <v>590109</v>
      </c>
      <c r="B55" s="153" t="s">
        <v>242</v>
      </c>
      <c r="C55" s="105" t="s">
        <v>233</v>
      </c>
      <c r="D55" s="106">
        <v>9.84</v>
      </c>
      <c r="E55" s="255"/>
      <c r="F55" s="100">
        <f t="shared" si="4"/>
        <v>0</v>
      </c>
      <c r="G55" s="255"/>
      <c r="H55" s="100">
        <f t="shared" si="5"/>
        <v>0</v>
      </c>
    </row>
    <row r="56" spans="1:8">
      <c r="A56" s="105">
        <v>590110</v>
      </c>
      <c r="B56" s="153" t="s">
        <v>243</v>
      </c>
      <c r="C56" s="105" t="s">
        <v>233</v>
      </c>
      <c r="D56" s="106">
        <v>10.7</v>
      </c>
      <c r="E56" s="547">
        <v>0</v>
      </c>
      <c r="F56" s="546">
        <f t="shared" si="4"/>
        <v>0</v>
      </c>
      <c r="G56" s="255">
        <v>5000</v>
      </c>
      <c r="H56" s="546">
        <f t="shared" si="5"/>
        <v>53500</v>
      </c>
    </row>
    <row r="57" spans="1:8">
      <c r="A57" s="105">
        <v>590111</v>
      </c>
      <c r="B57" s="153" t="s">
        <v>244</v>
      </c>
      <c r="C57" s="105" t="s">
        <v>233</v>
      </c>
      <c r="D57" s="106">
        <v>6.88</v>
      </c>
      <c r="E57" s="255"/>
      <c r="F57" s="100">
        <f t="shared" si="4"/>
        <v>0</v>
      </c>
      <c r="G57" s="255"/>
      <c r="H57" s="100">
        <f t="shared" si="5"/>
        <v>0</v>
      </c>
    </row>
    <row r="58" spans="1:8">
      <c r="A58" s="105">
        <v>590112</v>
      </c>
      <c r="B58" s="153" t="s">
        <v>245</v>
      </c>
      <c r="C58" s="105" t="s">
        <v>233</v>
      </c>
      <c r="D58" s="106">
        <v>11.34</v>
      </c>
      <c r="E58" s="255"/>
      <c r="F58" s="100">
        <f t="shared" si="4"/>
        <v>0</v>
      </c>
      <c r="G58" s="255"/>
      <c r="H58" s="100">
        <f t="shared" si="5"/>
        <v>0</v>
      </c>
    </row>
    <row r="59" spans="1:8" ht="20.399999999999999">
      <c r="A59" s="105">
        <v>590113</v>
      </c>
      <c r="B59" s="153" t="s">
        <v>246</v>
      </c>
      <c r="C59" s="105" t="s">
        <v>233</v>
      </c>
      <c r="D59" s="106">
        <v>7.59</v>
      </c>
      <c r="E59" s="255"/>
      <c r="F59" s="100">
        <f t="shared" si="4"/>
        <v>0</v>
      </c>
      <c r="G59" s="255"/>
      <c r="H59" s="100">
        <f t="shared" si="5"/>
        <v>0</v>
      </c>
    </row>
    <row r="60" spans="1:8" ht="20.399999999999999">
      <c r="A60" s="105">
        <v>590114</v>
      </c>
      <c r="B60" s="153" t="s">
        <v>247</v>
      </c>
      <c r="C60" s="105" t="s">
        <v>52</v>
      </c>
      <c r="D60" s="106" t="s">
        <v>1743</v>
      </c>
      <c r="E60" s="255"/>
      <c r="F60" s="100" t="e">
        <f t="shared" si="4"/>
        <v>#VALUE!</v>
      </c>
      <c r="G60" s="255"/>
      <c r="H60" s="100" t="e">
        <f t="shared" si="5"/>
        <v>#VALUE!</v>
      </c>
    </row>
    <row r="61" spans="1:8" ht="20.399999999999999">
      <c r="A61" s="105">
        <v>590115</v>
      </c>
      <c r="B61" s="153" t="s">
        <v>249</v>
      </c>
      <c r="C61" s="105" t="s">
        <v>233</v>
      </c>
      <c r="D61" s="106" t="s">
        <v>1744</v>
      </c>
      <c r="E61" s="255"/>
      <c r="F61" s="100" t="e">
        <f t="shared" si="4"/>
        <v>#VALUE!</v>
      </c>
      <c r="G61" s="255"/>
      <c r="H61" s="100" t="e">
        <f t="shared" si="5"/>
        <v>#VALUE!</v>
      </c>
    </row>
    <row r="62" spans="1:8" ht="20.399999999999999">
      <c r="A62" s="105">
        <v>590116</v>
      </c>
      <c r="B62" s="153" t="s">
        <v>251</v>
      </c>
      <c r="C62" s="105" t="s">
        <v>233</v>
      </c>
      <c r="D62" s="106" t="s">
        <v>1745</v>
      </c>
      <c r="E62" s="255"/>
      <c r="F62" s="100" t="e">
        <f t="shared" si="4"/>
        <v>#VALUE!</v>
      </c>
      <c r="G62" s="255"/>
      <c r="H62" s="100" t="e">
        <f t="shared" si="5"/>
        <v>#VALUE!</v>
      </c>
    </row>
    <row r="63" spans="1:8" ht="20.399999999999999">
      <c r="A63" s="105">
        <v>590117</v>
      </c>
      <c r="B63" s="153" t="s">
        <v>253</v>
      </c>
      <c r="C63" s="105" t="s">
        <v>52</v>
      </c>
      <c r="D63" s="106" t="s">
        <v>1746</v>
      </c>
      <c r="E63" s="255"/>
      <c r="F63" s="100" t="e">
        <f t="shared" si="4"/>
        <v>#VALUE!</v>
      </c>
      <c r="G63" s="255"/>
      <c r="H63" s="100" t="e">
        <f t="shared" si="5"/>
        <v>#VALUE!</v>
      </c>
    </row>
    <row r="64" spans="1:8">
      <c r="A64" s="105">
        <v>590118</v>
      </c>
      <c r="B64" s="153" t="s">
        <v>255</v>
      </c>
      <c r="C64" s="105" t="s">
        <v>233</v>
      </c>
      <c r="D64" s="106">
        <v>6.07</v>
      </c>
      <c r="E64" s="255"/>
      <c r="F64" s="100">
        <f t="shared" si="4"/>
        <v>0</v>
      </c>
      <c r="G64" s="255"/>
      <c r="H64" s="100">
        <f t="shared" si="5"/>
        <v>0</v>
      </c>
    </row>
    <row r="65" spans="1:8">
      <c r="A65" s="105">
        <v>590119</v>
      </c>
      <c r="B65" s="153" t="s">
        <v>256</v>
      </c>
      <c r="C65" s="105" t="s">
        <v>233</v>
      </c>
      <c r="D65" s="106">
        <v>11.41</v>
      </c>
      <c r="E65" s="255"/>
      <c r="F65" s="100">
        <f t="shared" si="4"/>
        <v>0</v>
      </c>
      <c r="G65" s="255"/>
      <c r="H65" s="100">
        <f t="shared" si="5"/>
        <v>0</v>
      </c>
    </row>
    <row r="66" spans="1:8">
      <c r="A66" s="105">
        <v>590120</v>
      </c>
      <c r="B66" s="153" t="s">
        <v>257</v>
      </c>
      <c r="C66" s="105" t="s">
        <v>233</v>
      </c>
      <c r="D66" s="106">
        <v>10.08</v>
      </c>
      <c r="E66" s="255"/>
      <c r="F66" s="100">
        <f t="shared" si="4"/>
        <v>0</v>
      </c>
      <c r="G66" s="255"/>
      <c r="H66" s="100">
        <f t="shared" si="5"/>
        <v>0</v>
      </c>
    </row>
    <row r="67" spans="1:8">
      <c r="A67" s="105">
        <v>590121</v>
      </c>
      <c r="B67" s="153" t="s">
        <v>258</v>
      </c>
      <c r="C67" s="105" t="s">
        <v>52</v>
      </c>
      <c r="D67" s="106">
        <v>1681.83</v>
      </c>
      <c r="E67" s="255"/>
      <c r="F67" s="100">
        <f t="shared" si="4"/>
        <v>0</v>
      </c>
      <c r="G67" s="255"/>
      <c r="H67" s="100">
        <f t="shared" si="5"/>
        <v>0</v>
      </c>
    </row>
    <row r="68" spans="1:8">
      <c r="A68" s="105">
        <v>590122</v>
      </c>
      <c r="B68" s="153" t="s">
        <v>259</v>
      </c>
      <c r="C68" s="105" t="s">
        <v>52</v>
      </c>
      <c r="D68" s="106">
        <v>4519.2299999999996</v>
      </c>
      <c r="E68" s="255"/>
      <c r="F68" s="100">
        <f t="shared" si="4"/>
        <v>0</v>
      </c>
      <c r="G68" s="255"/>
      <c r="H68" s="100">
        <f t="shared" si="5"/>
        <v>0</v>
      </c>
    </row>
    <row r="69" spans="1:8" ht="20.399999999999999">
      <c r="A69" s="105">
        <v>590123</v>
      </c>
      <c r="B69" s="153" t="s">
        <v>260</v>
      </c>
      <c r="C69" s="105" t="s">
        <v>52</v>
      </c>
      <c r="D69" s="106" t="s">
        <v>1747</v>
      </c>
      <c r="E69" s="255"/>
      <c r="F69" s="100" t="e">
        <f t="shared" si="4"/>
        <v>#VALUE!</v>
      </c>
      <c r="G69" s="255"/>
      <c r="H69" s="100" t="e">
        <f t="shared" si="5"/>
        <v>#VALUE!</v>
      </c>
    </row>
    <row r="70" spans="1:8">
      <c r="A70" s="105">
        <v>590124</v>
      </c>
      <c r="B70" s="153" t="s">
        <v>262</v>
      </c>
      <c r="C70" s="105" t="s">
        <v>233</v>
      </c>
      <c r="D70" s="106">
        <v>7.59</v>
      </c>
      <c r="E70" s="255"/>
      <c r="F70" s="100">
        <f t="shared" si="4"/>
        <v>0</v>
      </c>
      <c r="G70" s="255"/>
      <c r="H70" s="100">
        <f t="shared" si="5"/>
        <v>0</v>
      </c>
    </row>
    <row r="71" spans="1:8">
      <c r="A71" s="105">
        <v>590125</v>
      </c>
      <c r="B71" s="153" t="s">
        <v>263</v>
      </c>
      <c r="C71" s="105" t="s">
        <v>233</v>
      </c>
      <c r="D71" s="106">
        <v>5.83</v>
      </c>
      <c r="E71" s="255"/>
      <c r="F71" s="100">
        <f t="shared" si="4"/>
        <v>0</v>
      </c>
      <c r="G71" s="255"/>
      <c r="H71" s="100">
        <f t="shared" si="5"/>
        <v>0</v>
      </c>
    </row>
    <row r="72" spans="1:8">
      <c r="A72" s="105">
        <v>590126</v>
      </c>
      <c r="B72" s="153" t="s">
        <v>264</v>
      </c>
      <c r="C72" s="105" t="s">
        <v>233</v>
      </c>
      <c r="D72" s="106">
        <v>7.4</v>
      </c>
      <c r="E72" s="255"/>
      <c r="F72" s="100">
        <f t="shared" si="4"/>
        <v>0</v>
      </c>
      <c r="G72" s="255"/>
      <c r="H72" s="100">
        <f t="shared" si="5"/>
        <v>0</v>
      </c>
    </row>
    <row r="73" spans="1:8">
      <c r="A73" s="105">
        <v>590127</v>
      </c>
      <c r="B73" s="153" t="s">
        <v>265</v>
      </c>
      <c r="C73" s="105" t="s">
        <v>233</v>
      </c>
      <c r="D73" s="106">
        <v>15.16</v>
      </c>
      <c r="E73" s="255"/>
      <c r="F73" s="100">
        <f t="shared" si="4"/>
        <v>0</v>
      </c>
      <c r="G73" s="255"/>
      <c r="H73" s="100">
        <f t="shared" si="5"/>
        <v>0</v>
      </c>
    </row>
    <row r="75" spans="1:8">
      <c r="F75" s="548">
        <f>F11+F12+F13+F14+F15+F35+F56</f>
        <v>54059413.200000003</v>
      </c>
      <c r="H75" s="548">
        <f>H11+H12+H13+H14+H15+H35+H56</f>
        <v>55123762.099999994</v>
      </c>
    </row>
  </sheetData>
  <mergeCells count="10">
    <mergeCell ref="B46:H46"/>
    <mergeCell ref="B9:H9"/>
    <mergeCell ref="B18:H18"/>
    <mergeCell ref="D6:D8"/>
    <mergeCell ref="A6:A8"/>
    <mergeCell ref="B6:B8"/>
    <mergeCell ref="C6:C8"/>
    <mergeCell ref="E6:H6"/>
    <mergeCell ref="E7:F7"/>
    <mergeCell ref="G7:H7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181"/>
  <sheetViews>
    <sheetView topLeftCell="A160" zoomScaleNormal="100" zoomScaleSheetLayoutView="100" workbookViewId="0">
      <selection activeCell="P174" sqref="P174"/>
    </sheetView>
  </sheetViews>
  <sheetFormatPr defaultColWidth="8.6640625" defaultRowHeight="13.2"/>
  <cols>
    <col min="1" max="6" width="8.6640625" style="6"/>
    <col min="7" max="7" width="9.88671875" style="835" bestFit="1" customWidth="1"/>
    <col min="8" max="8" width="15.44140625" style="6" bestFit="1" customWidth="1"/>
    <col min="9" max="10" width="8.6640625" style="6"/>
    <col min="11" max="11" width="14.88671875" style="6" bestFit="1" customWidth="1"/>
    <col min="12" max="16384" width="8.6640625" style="6"/>
  </cols>
  <sheetData>
    <row r="1" spans="1:12">
      <c r="B1" s="273"/>
      <c r="C1" s="274" t="s">
        <v>169</v>
      </c>
      <c r="D1" s="640" t="s">
        <v>6736</v>
      </c>
      <c r="E1" s="641"/>
    </row>
    <row r="2" spans="1:12">
      <c r="B2" s="273"/>
      <c r="C2" s="274" t="s">
        <v>170</v>
      </c>
      <c r="D2" s="829">
        <v>7017073</v>
      </c>
      <c r="E2" s="829"/>
    </row>
    <row r="3" spans="1:12">
      <c r="B3" s="273"/>
      <c r="C3" s="135" t="s">
        <v>171</v>
      </c>
      <c r="D3" s="648" t="s">
        <v>6843</v>
      </c>
      <c r="E3" s="641"/>
    </row>
    <row r="4" spans="1:12" ht="13.8">
      <c r="B4" s="273"/>
      <c r="C4" s="274" t="s">
        <v>6740</v>
      </c>
      <c r="D4" s="651" t="s">
        <v>274</v>
      </c>
      <c r="E4" s="651"/>
    </row>
    <row r="5" spans="1:12" ht="13.8" thickBot="1">
      <c r="H5" s="836"/>
      <c r="I5" s="25"/>
      <c r="J5" s="836"/>
      <c r="K5" s="836" t="s">
        <v>6844</v>
      </c>
    </row>
    <row r="6" spans="1:12" ht="31.5" customHeight="1">
      <c r="A6" s="1121" t="s">
        <v>8</v>
      </c>
      <c r="B6" s="1117" t="s">
        <v>9</v>
      </c>
      <c r="C6" s="1117" t="s">
        <v>10</v>
      </c>
      <c r="D6" s="1117" t="s">
        <v>11</v>
      </c>
      <c r="E6" s="1117" t="s">
        <v>12</v>
      </c>
      <c r="F6" s="1119" t="s">
        <v>6845</v>
      </c>
      <c r="G6" s="1119"/>
      <c r="H6" s="1120"/>
      <c r="I6" s="1118" t="s">
        <v>1832</v>
      </c>
      <c r="J6" s="1118"/>
      <c r="K6" s="1118"/>
    </row>
    <row r="7" spans="1:12" ht="26.25" customHeight="1" thickBot="1">
      <c r="A7" s="1122"/>
      <c r="B7" s="1082"/>
      <c r="C7" s="1082"/>
      <c r="D7" s="1082"/>
      <c r="E7" s="1082"/>
      <c r="F7" s="97" t="s">
        <v>13</v>
      </c>
      <c r="G7" s="837" t="s">
        <v>14</v>
      </c>
      <c r="H7" s="838" t="s">
        <v>15</v>
      </c>
      <c r="I7" s="100" t="s">
        <v>13</v>
      </c>
      <c r="J7" s="827" t="s">
        <v>14</v>
      </c>
      <c r="K7" s="839" t="s">
        <v>15</v>
      </c>
    </row>
    <row r="8" spans="1:12" ht="13.8" thickBot="1">
      <c r="A8" s="840" t="s">
        <v>80</v>
      </c>
      <c r="B8" s="841"/>
      <c r="C8" s="841"/>
      <c r="D8" s="102"/>
      <c r="E8" s="828"/>
      <c r="F8" s="275"/>
      <c r="G8" s="842"/>
      <c r="H8" s="1017">
        <f>SUM(H9:H78)</f>
        <v>25918546.600000001</v>
      </c>
      <c r="I8" s="1018"/>
      <c r="J8" s="1019"/>
      <c r="K8" s="1020">
        <f>SUM(K9:K78)</f>
        <v>25082000</v>
      </c>
    </row>
    <row r="9" spans="1:12" s="854" customFormat="1">
      <c r="A9" s="844">
        <v>34023</v>
      </c>
      <c r="B9" s="845" t="s">
        <v>4907</v>
      </c>
      <c r="C9" s="845" t="s">
        <v>4908</v>
      </c>
      <c r="D9" s="846" t="s">
        <v>4909</v>
      </c>
      <c r="E9" s="847" t="s">
        <v>4910</v>
      </c>
      <c r="F9" s="848"/>
      <c r="G9" s="549" t="e">
        <f t="shared" ref="G9:G72" si="0">+H9/F9</f>
        <v>#DIV/0!</v>
      </c>
      <c r="H9" s="849"/>
      <c r="I9" s="850"/>
      <c r="J9" s="851"/>
      <c r="K9" s="852"/>
      <c r="L9" s="853"/>
    </row>
    <row r="10" spans="1:12" ht="13.5" customHeight="1">
      <c r="A10" s="855">
        <v>34352</v>
      </c>
      <c r="B10" s="856" t="s">
        <v>4911</v>
      </c>
      <c r="C10" s="857" t="s">
        <v>4912</v>
      </c>
      <c r="D10" s="846" t="s">
        <v>4913</v>
      </c>
      <c r="E10" s="847" t="s">
        <v>4914</v>
      </c>
      <c r="F10" s="858"/>
      <c r="G10" s="549" t="e">
        <f t="shared" si="0"/>
        <v>#DIV/0!</v>
      </c>
      <c r="H10" s="859"/>
      <c r="I10" s="860"/>
      <c r="J10" s="860"/>
      <c r="K10" s="861"/>
    </row>
    <row r="11" spans="1:12">
      <c r="A11" s="855">
        <v>34351</v>
      </c>
      <c r="B11" s="856" t="s">
        <v>4911</v>
      </c>
      <c r="C11" s="857" t="s">
        <v>4915</v>
      </c>
      <c r="D11" s="846" t="s">
        <v>4916</v>
      </c>
      <c r="E11" s="847" t="s">
        <v>4917</v>
      </c>
      <c r="F11" s="858">
        <v>45</v>
      </c>
      <c r="G11" s="549">
        <f>+H11/F11</f>
        <v>1176.7633333333333</v>
      </c>
      <c r="H11" s="862">
        <v>52954.35</v>
      </c>
      <c r="I11" s="860"/>
      <c r="J11" s="860"/>
      <c r="K11" s="861">
        <v>50000</v>
      </c>
    </row>
    <row r="12" spans="1:12">
      <c r="A12" s="844">
        <v>34350</v>
      </c>
      <c r="B12" s="856" t="s">
        <v>4911</v>
      </c>
      <c r="C12" s="863" t="s">
        <v>4918</v>
      </c>
      <c r="D12" s="846" t="s">
        <v>4913</v>
      </c>
      <c r="E12" s="847" t="s">
        <v>4919</v>
      </c>
      <c r="F12" s="858"/>
      <c r="G12" s="549" t="e">
        <f t="shared" si="0"/>
        <v>#DIV/0!</v>
      </c>
      <c r="H12" s="859"/>
      <c r="I12" s="860"/>
      <c r="J12" s="860"/>
      <c r="K12" s="861"/>
    </row>
    <row r="13" spans="1:12">
      <c r="A13" s="844" t="s">
        <v>4920</v>
      </c>
      <c r="B13" s="856" t="s">
        <v>4911</v>
      </c>
      <c r="C13" s="863" t="s">
        <v>4921</v>
      </c>
      <c r="D13" s="846" t="s">
        <v>4913</v>
      </c>
      <c r="E13" s="847" t="s">
        <v>4914</v>
      </c>
      <c r="F13" s="858">
        <v>68</v>
      </c>
      <c r="G13" s="549">
        <f t="shared" si="0"/>
        <v>1285.1558823529413</v>
      </c>
      <c r="H13" s="859">
        <v>87390.6</v>
      </c>
      <c r="I13" s="860"/>
      <c r="J13" s="860"/>
      <c r="K13" s="861">
        <v>85000</v>
      </c>
    </row>
    <row r="14" spans="1:12" ht="13.5" customHeight="1">
      <c r="A14" s="844">
        <v>1039394</v>
      </c>
      <c r="B14" s="856" t="s">
        <v>4922</v>
      </c>
      <c r="C14" s="863" t="s">
        <v>4923</v>
      </c>
      <c r="D14" s="846" t="s">
        <v>4924</v>
      </c>
      <c r="E14" s="847" t="s">
        <v>4925</v>
      </c>
      <c r="F14" s="858">
        <v>360</v>
      </c>
      <c r="G14" s="549">
        <f t="shared" si="0"/>
        <v>200.53</v>
      </c>
      <c r="H14" s="859">
        <v>72190.8</v>
      </c>
      <c r="I14" s="860"/>
      <c r="J14" s="860"/>
      <c r="K14" s="861">
        <v>120000</v>
      </c>
    </row>
    <row r="15" spans="1:12" ht="13.5" customHeight="1">
      <c r="A15" s="844">
        <v>1039397</v>
      </c>
      <c r="B15" s="856" t="s">
        <v>4922</v>
      </c>
      <c r="C15" s="863" t="s">
        <v>4926</v>
      </c>
      <c r="D15" s="846" t="s">
        <v>4924</v>
      </c>
      <c r="E15" s="847" t="s">
        <v>4927</v>
      </c>
      <c r="F15" s="858">
        <v>7800</v>
      </c>
      <c r="G15" s="549">
        <f t="shared" si="0"/>
        <v>721.99346153846159</v>
      </c>
      <c r="H15" s="1021">
        <v>5631549</v>
      </c>
      <c r="I15" s="860"/>
      <c r="J15" s="860"/>
      <c r="K15" s="861">
        <v>6500000</v>
      </c>
    </row>
    <row r="16" spans="1:12" ht="13.5" customHeight="1">
      <c r="A16" s="844">
        <v>1039414</v>
      </c>
      <c r="B16" s="856" t="s">
        <v>4922</v>
      </c>
      <c r="C16" s="863" t="s">
        <v>4928</v>
      </c>
      <c r="D16" s="846" t="s">
        <v>4924</v>
      </c>
      <c r="E16" s="847" t="s">
        <v>4927</v>
      </c>
      <c r="F16" s="858">
        <v>1230</v>
      </c>
      <c r="G16" s="549">
        <f t="shared" si="0"/>
        <v>722.04</v>
      </c>
      <c r="H16" s="859">
        <v>888109.2</v>
      </c>
      <c r="I16" s="860"/>
      <c r="J16" s="860"/>
      <c r="K16" s="861"/>
    </row>
    <row r="17" spans="1:11" ht="13.5" customHeight="1">
      <c r="A17" s="844">
        <v>1039414</v>
      </c>
      <c r="B17" s="856" t="s">
        <v>4922</v>
      </c>
      <c r="C17" s="863" t="s">
        <v>4929</v>
      </c>
      <c r="D17" s="846" t="s">
        <v>4924</v>
      </c>
      <c r="E17" s="847" t="s">
        <v>4925</v>
      </c>
      <c r="F17" s="858">
        <v>120</v>
      </c>
      <c r="G17" s="549">
        <f t="shared" si="0"/>
        <v>200.53</v>
      </c>
      <c r="H17" s="859">
        <v>24063.599999999999</v>
      </c>
      <c r="I17" s="860"/>
      <c r="J17" s="860"/>
      <c r="K17" s="861"/>
    </row>
    <row r="18" spans="1:11" ht="13.5" customHeight="1">
      <c r="A18" s="844">
        <v>1039007</v>
      </c>
      <c r="B18" s="856" t="s">
        <v>4922</v>
      </c>
      <c r="C18" s="863" t="s">
        <v>4930</v>
      </c>
      <c r="D18" s="846" t="s">
        <v>4924</v>
      </c>
      <c r="E18" s="847" t="s">
        <v>4925</v>
      </c>
      <c r="F18" s="858">
        <v>240</v>
      </c>
      <c r="G18" s="549">
        <f t="shared" si="0"/>
        <v>200.53</v>
      </c>
      <c r="H18" s="859">
        <v>48127.199999999997</v>
      </c>
      <c r="I18" s="860"/>
      <c r="J18" s="860"/>
      <c r="K18" s="861"/>
    </row>
    <row r="19" spans="1:11">
      <c r="A19" s="855">
        <v>33220</v>
      </c>
      <c r="B19" s="856" t="s">
        <v>4939</v>
      </c>
      <c r="C19" s="857" t="s">
        <v>4940</v>
      </c>
      <c r="D19" s="846" t="s">
        <v>4913</v>
      </c>
      <c r="E19" s="847" t="s">
        <v>4941</v>
      </c>
      <c r="F19" s="275">
        <v>39</v>
      </c>
      <c r="G19" s="549">
        <f t="shared" si="0"/>
        <v>2456.96</v>
      </c>
      <c r="H19" s="862">
        <v>95821.440000000002</v>
      </c>
      <c r="I19" s="860"/>
      <c r="J19" s="860"/>
      <c r="K19" s="861">
        <v>100000</v>
      </c>
    </row>
    <row r="20" spans="1:11">
      <c r="A20" s="864">
        <v>31307</v>
      </c>
      <c r="B20" s="856" t="s">
        <v>4942</v>
      </c>
      <c r="C20" s="857" t="s">
        <v>4943</v>
      </c>
      <c r="D20" s="846" t="s">
        <v>4909</v>
      </c>
      <c r="E20" s="847" t="s">
        <v>4944</v>
      </c>
      <c r="F20" s="858">
        <v>4</v>
      </c>
      <c r="G20" s="549">
        <f t="shared" si="0"/>
        <v>1492.7</v>
      </c>
      <c r="H20" s="862">
        <v>5970.8</v>
      </c>
      <c r="I20" s="860"/>
      <c r="J20" s="860"/>
      <c r="K20" s="861"/>
    </row>
    <row r="21" spans="1:11">
      <c r="A21" s="855">
        <v>34800</v>
      </c>
      <c r="B21" s="856" t="s">
        <v>4945</v>
      </c>
      <c r="C21" s="857" t="s">
        <v>4946</v>
      </c>
      <c r="D21" s="846" t="s">
        <v>4909</v>
      </c>
      <c r="E21" s="847" t="s">
        <v>4947</v>
      </c>
      <c r="F21" s="275">
        <v>201</v>
      </c>
      <c r="G21" s="549">
        <f t="shared" si="0"/>
        <v>4174.1874129353237</v>
      </c>
      <c r="H21" s="865">
        <v>839011.67</v>
      </c>
      <c r="I21" s="860"/>
      <c r="J21" s="860"/>
      <c r="K21" s="861">
        <v>840000</v>
      </c>
    </row>
    <row r="22" spans="1:11">
      <c r="A22" s="855">
        <v>34019</v>
      </c>
      <c r="B22" s="856" t="s">
        <v>4945</v>
      </c>
      <c r="C22" s="857" t="s">
        <v>4948</v>
      </c>
      <c r="D22" s="846" t="s">
        <v>4909</v>
      </c>
      <c r="E22" s="847" t="s">
        <v>4947</v>
      </c>
      <c r="F22" s="275"/>
      <c r="G22" s="549" t="e">
        <f t="shared" si="0"/>
        <v>#DIV/0!</v>
      </c>
      <c r="H22" s="859"/>
      <c r="I22" s="860"/>
      <c r="J22" s="860"/>
      <c r="K22" s="861"/>
    </row>
    <row r="23" spans="1:11">
      <c r="A23" s="855">
        <v>31223</v>
      </c>
      <c r="B23" s="866" t="s">
        <v>4949</v>
      </c>
      <c r="C23" s="867" t="s">
        <v>4950</v>
      </c>
      <c r="D23" s="846" t="s">
        <v>4909</v>
      </c>
      <c r="E23" s="847" t="s">
        <v>4951</v>
      </c>
      <c r="F23" s="858"/>
      <c r="G23" s="549" t="e">
        <f t="shared" si="0"/>
        <v>#DIV/0!</v>
      </c>
      <c r="H23" s="859"/>
      <c r="I23" s="860"/>
      <c r="J23" s="860"/>
      <c r="K23" s="861"/>
    </row>
    <row r="24" spans="1:11">
      <c r="A24" s="844">
        <v>31224</v>
      </c>
      <c r="B24" s="856" t="s">
        <v>4949</v>
      </c>
      <c r="C24" s="857" t="s">
        <v>4952</v>
      </c>
      <c r="D24" s="846" t="s">
        <v>4913</v>
      </c>
      <c r="E24" s="847" t="s">
        <v>4953</v>
      </c>
      <c r="F24" s="858">
        <v>15</v>
      </c>
      <c r="G24" s="549">
        <f t="shared" si="0"/>
        <v>1424.7093333333332</v>
      </c>
      <c r="H24" s="859">
        <v>21370.639999999999</v>
      </c>
      <c r="I24" s="860"/>
      <c r="J24" s="860"/>
      <c r="K24" s="861">
        <v>20000</v>
      </c>
    </row>
    <row r="25" spans="1:11">
      <c r="A25" s="844">
        <v>31251</v>
      </c>
      <c r="B25" s="856" t="s">
        <v>4949</v>
      </c>
      <c r="C25" s="857" t="s">
        <v>4954</v>
      </c>
      <c r="D25" s="846" t="s">
        <v>4955</v>
      </c>
      <c r="E25" s="847" t="s">
        <v>4953</v>
      </c>
      <c r="F25" s="858"/>
      <c r="G25" s="549" t="e">
        <f t="shared" si="0"/>
        <v>#DIV/0!</v>
      </c>
      <c r="H25" s="859"/>
      <c r="I25" s="860"/>
      <c r="J25" s="860"/>
      <c r="K25" s="861"/>
    </row>
    <row r="26" spans="1:11">
      <c r="A26" s="855">
        <v>31332</v>
      </c>
      <c r="B26" s="866" t="s">
        <v>4949</v>
      </c>
      <c r="C26" s="857" t="s">
        <v>4956</v>
      </c>
      <c r="D26" s="846" t="s">
        <v>4909</v>
      </c>
      <c r="E26" s="868" t="s">
        <v>4957</v>
      </c>
      <c r="F26" s="858">
        <v>30</v>
      </c>
      <c r="G26" s="549">
        <f t="shared" si="0"/>
        <v>1424.7093333333332</v>
      </c>
      <c r="H26" s="859">
        <v>42741.279999999999</v>
      </c>
      <c r="I26" s="860"/>
      <c r="J26" s="860"/>
      <c r="K26" s="861">
        <v>42000</v>
      </c>
    </row>
    <row r="27" spans="1:11">
      <c r="A27" s="855">
        <v>30040</v>
      </c>
      <c r="B27" s="866" t="s">
        <v>4958</v>
      </c>
      <c r="C27" s="867" t="s">
        <v>4959</v>
      </c>
      <c r="D27" s="869" t="s">
        <v>4909</v>
      </c>
      <c r="E27" s="868" t="s">
        <v>4960</v>
      </c>
      <c r="F27" s="858">
        <v>350</v>
      </c>
      <c r="G27" s="549">
        <f t="shared" si="0"/>
        <v>674.64382857142857</v>
      </c>
      <c r="H27" s="859">
        <v>236125.34</v>
      </c>
      <c r="I27" s="860"/>
      <c r="J27" s="860"/>
      <c r="K27" s="861">
        <v>250000</v>
      </c>
    </row>
    <row r="28" spans="1:11" ht="13.5" customHeight="1">
      <c r="A28" s="844">
        <v>30040</v>
      </c>
      <c r="B28" s="856" t="s">
        <v>4937</v>
      </c>
      <c r="C28" s="857" t="s">
        <v>4961</v>
      </c>
      <c r="D28" s="846" t="s">
        <v>4913</v>
      </c>
      <c r="E28" s="847" t="s">
        <v>4962</v>
      </c>
      <c r="F28" s="275"/>
      <c r="G28" s="549" t="e">
        <f t="shared" si="0"/>
        <v>#DIV/0!</v>
      </c>
      <c r="H28" s="870"/>
      <c r="I28" s="860"/>
      <c r="J28" s="860"/>
      <c r="K28" s="871"/>
    </row>
    <row r="29" spans="1:11" ht="13.5" customHeight="1">
      <c r="A29" s="855" t="s">
        <v>4963</v>
      </c>
      <c r="B29" s="866" t="s">
        <v>4964</v>
      </c>
      <c r="C29" s="867" t="s">
        <v>4965</v>
      </c>
      <c r="D29" s="869" t="s">
        <v>4909</v>
      </c>
      <c r="E29" s="868" t="s">
        <v>4966</v>
      </c>
      <c r="F29" s="275">
        <v>35</v>
      </c>
      <c r="G29" s="549">
        <f t="shared" si="0"/>
        <v>2530</v>
      </c>
      <c r="H29" s="870">
        <v>88550</v>
      </c>
      <c r="I29" s="860"/>
      <c r="J29" s="860"/>
      <c r="K29" s="871">
        <v>90000</v>
      </c>
    </row>
    <row r="30" spans="1:11" ht="13.5" customHeight="1">
      <c r="A30" s="844">
        <v>30092</v>
      </c>
      <c r="B30" s="856" t="s">
        <v>4964</v>
      </c>
      <c r="C30" s="857" t="s">
        <v>4967</v>
      </c>
      <c r="D30" s="846" t="s">
        <v>4913</v>
      </c>
      <c r="E30" s="847" t="s">
        <v>4962</v>
      </c>
      <c r="F30" s="858"/>
      <c r="G30" s="549" t="e">
        <f t="shared" si="0"/>
        <v>#DIV/0!</v>
      </c>
      <c r="H30" s="859"/>
      <c r="I30" s="860"/>
      <c r="J30" s="860"/>
      <c r="K30" s="861"/>
    </row>
    <row r="31" spans="1:11" ht="13.5" customHeight="1">
      <c r="A31" s="844">
        <v>30230</v>
      </c>
      <c r="B31" s="856" t="s">
        <v>4932</v>
      </c>
      <c r="C31" s="857" t="s">
        <v>4968</v>
      </c>
      <c r="D31" s="846" t="s">
        <v>4913</v>
      </c>
      <c r="E31" s="847" t="s">
        <v>4969</v>
      </c>
      <c r="F31" s="858"/>
      <c r="G31" s="549" t="e">
        <f t="shared" si="0"/>
        <v>#DIV/0!</v>
      </c>
      <c r="H31" s="859"/>
      <c r="I31" s="860"/>
      <c r="J31" s="860"/>
      <c r="K31" s="861"/>
    </row>
    <row r="32" spans="1:11" ht="13.5" customHeight="1">
      <c r="A32" s="844">
        <v>31500</v>
      </c>
      <c r="B32" s="856" t="s">
        <v>4970</v>
      </c>
      <c r="C32" s="857" t="s">
        <v>4971</v>
      </c>
      <c r="D32" s="846" t="s">
        <v>4913</v>
      </c>
      <c r="E32" s="847" t="s">
        <v>4972</v>
      </c>
      <c r="F32" s="858">
        <v>494</v>
      </c>
      <c r="G32" s="549">
        <f t="shared" si="0"/>
        <v>564.95951417004051</v>
      </c>
      <c r="H32" s="859">
        <v>279090</v>
      </c>
      <c r="I32" s="860"/>
      <c r="J32" s="860"/>
      <c r="K32" s="861">
        <v>250000</v>
      </c>
    </row>
    <row r="33" spans="1:11" ht="13.5" customHeight="1">
      <c r="A33" s="844">
        <v>31501</v>
      </c>
      <c r="B33" s="856" t="s">
        <v>4970</v>
      </c>
      <c r="C33" s="857" t="s">
        <v>4973</v>
      </c>
      <c r="D33" s="846" t="s">
        <v>4913</v>
      </c>
      <c r="E33" s="847" t="s">
        <v>4974</v>
      </c>
      <c r="F33" s="858">
        <v>258</v>
      </c>
      <c r="G33" s="549">
        <f t="shared" si="0"/>
        <v>1026.96</v>
      </c>
      <c r="H33" s="862">
        <v>264955.68</v>
      </c>
      <c r="I33" s="860"/>
      <c r="J33" s="860"/>
      <c r="K33" s="861">
        <v>250000</v>
      </c>
    </row>
    <row r="34" spans="1:11" ht="13.5" customHeight="1">
      <c r="A34" s="844">
        <v>39032</v>
      </c>
      <c r="B34" s="856" t="s">
        <v>4975</v>
      </c>
      <c r="C34" s="857" t="s">
        <v>4976</v>
      </c>
      <c r="D34" s="846" t="s">
        <v>4913</v>
      </c>
      <c r="E34" s="847" t="s">
        <v>4977</v>
      </c>
      <c r="F34" s="858">
        <v>60</v>
      </c>
      <c r="G34" s="549">
        <f t="shared" si="0"/>
        <v>1771</v>
      </c>
      <c r="H34" s="862">
        <v>106260</v>
      </c>
      <c r="I34" s="860"/>
      <c r="J34" s="860"/>
      <c r="K34" s="861">
        <v>100000</v>
      </c>
    </row>
    <row r="35" spans="1:11" ht="15" customHeight="1">
      <c r="A35" s="844">
        <v>39033</v>
      </c>
      <c r="B35" s="856" t="s">
        <v>4975</v>
      </c>
      <c r="C35" s="857" t="s">
        <v>4978</v>
      </c>
      <c r="D35" s="846" t="s">
        <v>4913</v>
      </c>
      <c r="E35" s="847" t="s">
        <v>4979</v>
      </c>
      <c r="F35" s="858">
        <v>60</v>
      </c>
      <c r="G35" s="549">
        <f t="shared" si="0"/>
        <v>2176.174</v>
      </c>
      <c r="H35" s="862">
        <v>130570.44</v>
      </c>
      <c r="I35" s="860"/>
      <c r="J35" s="860"/>
      <c r="K35" s="861">
        <v>130000</v>
      </c>
    </row>
    <row r="36" spans="1:11" ht="13.5" customHeight="1">
      <c r="A36" s="844">
        <v>39034</v>
      </c>
      <c r="B36" s="856" t="s">
        <v>4975</v>
      </c>
      <c r="C36" s="857" t="s">
        <v>4980</v>
      </c>
      <c r="D36" s="846" t="s">
        <v>4913</v>
      </c>
      <c r="E36" s="847" t="s">
        <v>4981</v>
      </c>
      <c r="F36" s="858">
        <v>28</v>
      </c>
      <c r="G36" s="549">
        <f t="shared" si="0"/>
        <v>7040</v>
      </c>
      <c r="H36" s="862">
        <v>197120</v>
      </c>
      <c r="I36" s="860"/>
      <c r="J36" s="860"/>
      <c r="K36" s="861">
        <v>200000</v>
      </c>
    </row>
    <row r="37" spans="1:11">
      <c r="A37" s="855">
        <v>30111</v>
      </c>
      <c r="B37" s="856" t="s">
        <v>4982</v>
      </c>
      <c r="C37" s="857" t="s">
        <v>4983</v>
      </c>
      <c r="D37" s="846" t="s">
        <v>4909</v>
      </c>
      <c r="E37" s="847" t="s">
        <v>4984</v>
      </c>
      <c r="F37" s="858">
        <v>150</v>
      </c>
      <c r="G37" s="549">
        <f t="shared" si="0"/>
        <v>736.7338666666667</v>
      </c>
      <c r="H37" s="862">
        <v>110510.08</v>
      </c>
      <c r="I37" s="860"/>
      <c r="J37" s="860"/>
      <c r="K37" s="861">
        <v>150000</v>
      </c>
    </row>
    <row r="38" spans="1:11">
      <c r="A38" s="844">
        <v>30111</v>
      </c>
      <c r="B38" s="856" t="s">
        <v>4982</v>
      </c>
      <c r="C38" s="857" t="s">
        <v>4985</v>
      </c>
      <c r="D38" s="846" t="s">
        <v>4909</v>
      </c>
      <c r="E38" s="847" t="s">
        <v>4984</v>
      </c>
      <c r="F38" s="858">
        <v>76</v>
      </c>
      <c r="G38" s="549">
        <f t="shared" si="0"/>
        <v>736.21921052631581</v>
      </c>
      <c r="H38" s="862">
        <v>55952.66</v>
      </c>
      <c r="I38" s="850"/>
      <c r="J38" s="851"/>
      <c r="K38" s="861"/>
    </row>
    <row r="39" spans="1:11">
      <c r="A39" s="844">
        <v>30122</v>
      </c>
      <c r="B39" s="856" t="s">
        <v>4982</v>
      </c>
      <c r="C39" s="857" t="s">
        <v>4986</v>
      </c>
      <c r="D39" s="846" t="s">
        <v>4955</v>
      </c>
      <c r="E39" s="847" t="s">
        <v>4984</v>
      </c>
      <c r="F39" s="858"/>
      <c r="G39" s="549" t="e">
        <f t="shared" si="0"/>
        <v>#DIV/0!</v>
      </c>
      <c r="H39" s="862"/>
      <c r="I39" s="850"/>
      <c r="J39" s="851"/>
      <c r="K39" s="861"/>
    </row>
    <row r="40" spans="1:11">
      <c r="A40" s="844" t="s">
        <v>4936</v>
      </c>
      <c r="B40" s="856" t="s">
        <v>4932</v>
      </c>
      <c r="C40" s="863" t="s">
        <v>4987</v>
      </c>
      <c r="D40" s="846" t="s">
        <v>4924</v>
      </c>
      <c r="E40" s="847" t="s">
        <v>4988</v>
      </c>
      <c r="F40" s="275"/>
      <c r="G40" s="549" t="e">
        <f t="shared" si="0"/>
        <v>#DIV/0!</v>
      </c>
      <c r="H40" s="865"/>
      <c r="I40" s="860"/>
      <c r="J40" s="860"/>
      <c r="K40" s="871"/>
    </row>
    <row r="41" spans="1:11" ht="13.5" customHeight="1">
      <c r="A41" s="844">
        <v>33170</v>
      </c>
      <c r="B41" s="856" t="s">
        <v>4989</v>
      </c>
      <c r="C41" s="857" t="s">
        <v>4990</v>
      </c>
      <c r="D41" s="846" t="s">
        <v>4913</v>
      </c>
      <c r="E41" s="847" t="s">
        <v>4991</v>
      </c>
      <c r="F41" s="275"/>
      <c r="G41" s="549" t="e">
        <f t="shared" si="0"/>
        <v>#DIV/0!</v>
      </c>
      <c r="H41" s="865"/>
      <c r="I41" s="860"/>
      <c r="J41" s="860"/>
      <c r="K41" s="871"/>
    </row>
    <row r="42" spans="1:11">
      <c r="A42" s="844">
        <v>33190</v>
      </c>
      <c r="B42" s="856" t="s">
        <v>4989</v>
      </c>
      <c r="C42" s="857" t="s">
        <v>4992</v>
      </c>
      <c r="D42" s="846" t="s">
        <v>4913</v>
      </c>
      <c r="E42" s="847" t="s">
        <v>4993</v>
      </c>
      <c r="F42" s="858">
        <v>188</v>
      </c>
      <c r="G42" s="549">
        <f t="shared" si="0"/>
        <v>581.10425531914893</v>
      </c>
      <c r="H42" s="862">
        <v>109247.6</v>
      </c>
      <c r="I42" s="860"/>
      <c r="J42" s="860"/>
      <c r="K42" s="861">
        <v>110000</v>
      </c>
    </row>
    <row r="43" spans="1:11">
      <c r="A43" s="844">
        <v>33171</v>
      </c>
      <c r="B43" s="856" t="s">
        <v>4989</v>
      </c>
      <c r="C43" s="857" t="s">
        <v>4994</v>
      </c>
      <c r="D43" s="846" t="s">
        <v>4913</v>
      </c>
      <c r="E43" s="847" t="s">
        <v>4995</v>
      </c>
      <c r="F43" s="858"/>
      <c r="G43" s="549" t="e">
        <f t="shared" si="0"/>
        <v>#DIV/0!</v>
      </c>
      <c r="H43" s="862"/>
      <c r="I43" s="860"/>
      <c r="J43" s="860"/>
      <c r="K43" s="861"/>
    </row>
    <row r="44" spans="1:11" ht="13.5" customHeight="1">
      <c r="A44" s="844">
        <v>33191</v>
      </c>
      <c r="B44" s="856" t="s">
        <v>4989</v>
      </c>
      <c r="C44" s="857" t="s">
        <v>4996</v>
      </c>
      <c r="D44" s="846" t="s">
        <v>4913</v>
      </c>
      <c r="E44" s="847" t="s">
        <v>4997</v>
      </c>
      <c r="F44" s="858">
        <v>214</v>
      </c>
      <c r="G44" s="549">
        <f t="shared" si="0"/>
        <v>1882.2475233644859</v>
      </c>
      <c r="H44" s="862">
        <v>402800.97</v>
      </c>
      <c r="I44" s="860"/>
      <c r="J44" s="860"/>
      <c r="K44" s="861">
        <v>400000</v>
      </c>
    </row>
    <row r="45" spans="1:11">
      <c r="A45" s="844">
        <v>33051</v>
      </c>
      <c r="B45" s="856" t="s">
        <v>4989</v>
      </c>
      <c r="C45" s="857" t="s">
        <v>4998</v>
      </c>
      <c r="D45" s="846" t="s">
        <v>4913</v>
      </c>
      <c r="E45" s="847" t="s">
        <v>4995</v>
      </c>
      <c r="F45" s="858"/>
      <c r="G45" s="549" t="e">
        <f t="shared" si="0"/>
        <v>#DIV/0!</v>
      </c>
      <c r="H45" s="862"/>
      <c r="I45" s="860"/>
      <c r="J45" s="860"/>
      <c r="K45" s="861"/>
    </row>
    <row r="46" spans="1:11">
      <c r="A46" s="844">
        <v>33050</v>
      </c>
      <c r="B46" s="856" t="s">
        <v>4989</v>
      </c>
      <c r="C46" s="857" t="s">
        <v>4999</v>
      </c>
      <c r="D46" s="846" t="s">
        <v>4913</v>
      </c>
      <c r="E46" s="847" t="s">
        <v>4991</v>
      </c>
      <c r="F46" s="858"/>
      <c r="G46" s="549" t="e">
        <f t="shared" si="0"/>
        <v>#DIV/0!</v>
      </c>
      <c r="H46" s="862"/>
      <c r="I46" s="860"/>
      <c r="J46" s="860"/>
      <c r="K46" s="861"/>
    </row>
    <row r="47" spans="1:11">
      <c r="A47" s="844">
        <v>34140</v>
      </c>
      <c r="B47" s="856" t="s">
        <v>4911</v>
      </c>
      <c r="C47" s="857" t="s">
        <v>5000</v>
      </c>
      <c r="D47" s="846" t="s">
        <v>4913</v>
      </c>
      <c r="E47" s="847" t="s">
        <v>5001</v>
      </c>
      <c r="F47" s="858"/>
      <c r="G47" s="549" t="e">
        <f t="shared" si="0"/>
        <v>#DIV/0!</v>
      </c>
      <c r="H47" s="862"/>
      <c r="I47" s="860"/>
      <c r="J47" s="860"/>
      <c r="K47" s="861"/>
    </row>
    <row r="48" spans="1:11">
      <c r="A48" s="855">
        <v>34141</v>
      </c>
      <c r="B48" s="866" t="s">
        <v>4911</v>
      </c>
      <c r="C48" s="867" t="s">
        <v>5002</v>
      </c>
      <c r="D48" s="869" t="s">
        <v>4909</v>
      </c>
      <c r="E48" s="868" t="s">
        <v>4917</v>
      </c>
      <c r="F48" s="858"/>
      <c r="G48" s="549" t="e">
        <f t="shared" si="0"/>
        <v>#DIV/0!</v>
      </c>
      <c r="H48" s="862"/>
      <c r="I48" s="860"/>
      <c r="J48" s="860"/>
      <c r="K48" s="861"/>
    </row>
    <row r="49" spans="1:12">
      <c r="A49" s="855">
        <v>34142</v>
      </c>
      <c r="B49" s="866" t="s">
        <v>4911</v>
      </c>
      <c r="C49" s="867" t="s">
        <v>5003</v>
      </c>
      <c r="D49" s="869" t="s">
        <v>4909</v>
      </c>
      <c r="E49" s="868" t="s">
        <v>5004</v>
      </c>
      <c r="F49" s="858"/>
      <c r="G49" s="549" t="e">
        <f t="shared" si="0"/>
        <v>#DIV/0!</v>
      </c>
      <c r="H49" s="862"/>
      <c r="I49" s="860"/>
      <c r="J49" s="860"/>
      <c r="K49" s="861"/>
    </row>
    <row r="50" spans="1:12" ht="12.75" customHeight="1">
      <c r="A50" s="855">
        <v>31051</v>
      </c>
      <c r="B50" s="866" t="s">
        <v>5005</v>
      </c>
      <c r="C50" s="867" t="s">
        <v>5006</v>
      </c>
      <c r="D50" s="869" t="s">
        <v>4909</v>
      </c>
      <c r="E50" s="868" t="s">
        <v>5007</v>
      </c>
      <c r="F50" s="858">
        <v>9</v>
      </c>
      <c r="G50" s="549">
        <f t="shared" si="0"/>
        <v>2919.6200000000003</v>
      </c>
      <c r="H50" s="862">
        <v>26276.58</v>
      </c>
      <c r="I50" s="860"/>
      <c r="J50" s="860"/>
      <c r="K50" s="861">
        <v>25000</v>
      </c>
    </row>
    <row r="51" spans="1:12" ht="12.75" customHeight="1">
      <c r="A51" s="855">
        <v>1039285</v>
      </c>
      <c r="B51" s="866" t="s">
        <v>5008</v>
      </c>
      <c r="C51" s="867" t="s">
        <v>5009</v>
      </c>
      <c r="D51" s="869" t="s">
        <v>5010</v>
      </c>
      <c r="E51" s="868" t="s">
        <v>5011</v>
      </c>
      <c r="F51" s="858">
        <v>100</v>
      </c>
      <c r="G51" s="549">
        <f t="shared" si="0"/>
        <v>22.462</v>
      </c>
      <c r="H51" s="862">
        <v>2246.1999999999998</v>
      </c>
      <c r="I51" s="860"/>
      <c r="J51" s="860"/>
      <c r="K51" s="861">
        <v>2500</v>
      </c>
    </row>
    <row r="52" spans="1:12" ht="12.75" customHeight="1">
      <c r="A52" s="855">
        <v>34180</v>
      </c>
      <c r="B52" s="856" t="s">
        <v>5012</v>
      </c>
      <c r="C52" s="857" t="s">
        <v>5013</v>
      </c>
      <c r="D52" s="846" t="s">
        <v>4909</v>
      </c>
      <c r="E52" s="847" t="s">
        <v>5014</v>
      </c>
      <c r="F52" s="858">
        <v>10</v>
      </c>
      <c r="G52" s="549">
        <f t="shared" si="0"/>
        <v>398.40999999999997</v>
      </c>
      <c r="H52" s="862">
        <v>3984.1</v>
      </c>
      <c r="I52" s="860"/>
      <c r="J52" s="860"/>
      <c r="K52" s="861">
        <v>4000</v>
      </c>
    </row>
    <row r="53" spans="1:12" ht="12.75" customHeight="1">
      <c r="A53" s="844">
        <v>1034330</v>
      </c>
      <c r="B53" s="856" t="s">
        <v>5015</v>
      </c>
      <c r="C53" s="857" t="s">
        <v>5016</v>
      </c>
      <c r="D53" s="846" t="s">
        <v>4924</v>
      </c>
      <c r="E53" s="847" t="s">
        <v>5017</v>
      </c>
      <c r="F53" s="858"/>
      <c r="G53" s="549" t="e">
        <f t="shared" si="0"/>
        <v>#DIV/0!</v>
      </c>
      <c r="H53" s="862"/>
      <c r="I53" s="860"/>
      <c r="J53" s="860"/>
      <c r="K53" s="861"/>
    </row>
    <row r="54" spans="1:12" s="10" customFormat="1" ht="12.75" customHeight="1">
      <c r="A54" s="844">
        <v>33242</v>
      </c>
      <c r="B54" s="856" t="s">
        <v>5018</v>
      </c>
      <c r="C54" s="857" t="s">
        <v>5019</v>
      </c>
      <c r="D54" s="846" t="s">
        <v>5020</v>
      </c>
      <c r="E54" s="847" t="s">
        <v>5021</v>
      </c>
      <c r="F54" s="858"/>
      <c r="G54" s="549" t="e">
        <f t="shared" si="0"/>
        <v>#DIV/0!</v>
      </c>
      <c r="H54" s="862"/>
      <c r="I54" s="860"/>
      <c r="J54" s="860"/>
      <c r="K54" s="872"/>
    </row>
    <row r="55" spans="1:12" ht="12.75" customHeight="1">
      <c r="A55" s="844">
        <v>37091</v>
      </c>
      <c r="B55" s="856" t="s">
        <v>5022</v>
      </c>
      <c r="C55" s="857" t="s">
        <v>5023</v>
      </c>
      <c r="D55" s="846" t="s">
        <v>5020</v>
      </c>
      <c r="E55" s="847" t="s">
        <v>5024</v>
      </c>
      <c r="F55" s="858">
        <v>5</v>
      </c>
      <c r="G55" s="1022">
        <f t="shared" si="0"/>
        <v>11100.43</v>
      </c>
      <c r="H55" s="1023">
        <v>55502.15</v>
      </c>
      <c r="I55" s="860"/>
      <c r="J55" s="860"/>
      <c r="K55" s="861">
        <v>60000</v>
      </c>
    </row>
    <row r="56" spans="1:12" ht="12.75" customHeight="1">
      <c r="A56" s="844">
        <v>37092</v>
      </c>
      <c r="B56" s="856" t="s">
        <v>5022</v>
      </c>
      <c r="C56" s="857" t="s">
        <v>5025</v>
      </c>
      <c r="D56" s="846" t="s">
        <v>5020</v>
      </c>
      <c r="E56" s="847" t="s">
        <v>5026</v>
      </c>
      <c r="F56" s="858">
        <v>35</v>
      </c>
      <c r="G56" s="1022">
        <f t="shared" si="0"/>
        <v>33301.18</v>
      </c>
      <c r="H56" s="1023">
        <v>1165541.3</v>
      </c>
      <c r="I56" s="860"/>
      <c r="J56" s="860"/>
      <c r="K56" s="861">
        <v>1200000</v>
      </c>
    </row>
    <row r="57" spans="1:12" ht="12.75" customHeight="1">
      <c r="A57" s="864">
        <v>37093</v>
      </c>
      <c r="B57" s="873" t="s">
        <v>5022</v>
      </c>
      <c r="C57" s="863" t="s">
        <v>5027</v>
      </c>
      <c r="D57" s="874" t="s">
        <v>5020</v>
      </c>
      <c r="E57" s="875" t="s">
        <v>5028</v>
      </c>
      <c r="F57" s="858">
        <v>2</v>
      </c>
      <c r="G57" s="1022">
        <f t="shared" si="0"/>
        <v>60919.32</v>
      </c>
      <c r="H57" s="1023">
        <v>121838.64</v>
      </c>
      <c r="I57" s="860"/>
      <c r="J57" s="860"/>
      <c r="K57" s="861">
        <v>120000</v>
      </c>
    </row>
    <row r="58" spans="1:12" ht="12.75" customHeight="1">
      <c r="A58" s="844">
        <v>37071</v>
      </c>
      <c r="B58" s="856" t="s">
        <v>5029</v>
      </c>
      <c r="C58" s="857" t="s">
        <v>5030</v>
      </c>
      <c r="D58" s="846" t="s">
        <v>5020</v>
      </c>
      <c r="E58" s="847" t="s">
        <v>5031</v>
      </c>
      <c r="F58" s="858"/>
      <c r="G58" s="1022" t="e">
        <f t="shared" si="0"/>
        <v>#DIV/0!</v>
      </c>
      <c r="H58" s="1023"/>
      <c r="I58" s="860"/>
      <c r="J58" s="860"/>
      <c r="K58" s="861"/>
    </row>
    <row r="59" spans="1:12" ht="12.75" customHeight="1">
      <c r="A59" s="844">
        <v>37020</v>
      </c>
      <c r="B59" s="856" t="s">
        <v>5032</v>
      </c>
      <c r="C59" s="857" t="s">
        <v>5033</v>
      </c>
      <c r="D59" s="846" t="s">
        <v>5020</v>
      </c>
      <c r="E59" s="847" t="s">
        <v>5034</v>
      </c>
      <c r="F59" s="858"/>
      <c r="G59" s="1022" t="e">
        <f t="shared" si="0"/>
        <v>#DIV/0!</v>
      </c>
      <c r="H59" s="1023"/>
      <c r="I59" s="860"/>
      <c r="J59" s="860"/>
      <c r="K59" s="861"/>
    </row>
    <row r="60" spans="1:12" ht="12.75" customHeight="1">
      <c r="A60" s="844">
        <v>37022</v>
      </c>
      <c r="B60" s="856" t="s">
        <v>5032</v>
      </c>
      <c r="C60" s="857" t="s">
        <v>5035</v>
      </c>
      <c r="D60" s="846" t="s">
        <v>5020</v>
      </c>
      <c r="E60" s="847" t="s">
        <v>5036</v>
      </c>
      <c r="F60" s="858">
        <v>40</v>
      </c>
      <c r="G60" s="1022">
        <f t="shared" si="0"/>
        <v>58759.632250000002</v>
      </c>
      <c r="H60" s="1023">
        <v>2350385.29</v>
      </c>
      <c r="I60" s="860"/>
      <c r="J60" s="860"/>
      <c r="K60" s="861">
        <v>2300000</v>
      </c>
    </row>
    <row r="61" spans="1:12" ht="12.75" customHeight="1">
      <c r="A61" s="844">
        <v>37024</v>
      </c>
      <c r="B61" s="856" t="s">
        <v>5032</v>
      </c>
      <c r="C61" s="857" t="s">
        <v>5037</v>
      </c>
      <c r="D61" s="846" t="s">
        <v>5020</v>
      </c>
      <c r="E61" s="847" t="s">
        <v>5038</v>
      </c>
      <c r="F61" s="858">
        <v>106</v>
      </c>
      <c r="G61" s="1022">
        <f t="shared" si="0"/>
        <v>23813.093584905659</v>
      </c>
      <c r="H61" s="1023">
        <v>2524187.92</v>
      </c>
      <c r="I61" s="860"/>
      <c r="J61" s="860"/>
      <c r="K61" s="861">
        <v>2500000</v>
      </c>
    </row>
    <row r="62" spans="1:12" ht="12.75" customHeight="1">
      <c r="A62" s="844" t="s">
        <v>5039</v>
      </c>
      <c r="B62" s="856" t="s">
        <v>5040</v>
      </c>
      <c r="C62" s="857" t="s">
        <v>5041</v>
      </c>
      <c r="D62" s="846" t="s">
        <v>5020</v>
      </c>
      <c r="E62" s="847" t="s">
        <v>5042</v>
      </c>
      <c r="F62" s="858">
        <v>239</v>
      </c>
      <c r="G62" s="1022">
        <f t="shared" si="0"/>
        <v>12960.981338912134</v>
      </c>
      <c r="H62" s="1023">
        <v>3097674.54</v>
      </c>
      <c r="I62" s="860"/>
      <c r="J62" s="860"/>
      <c r="K62" s="861">
        <v>3200000</v>
      </c>
      <c r="L62" s="4"/>
    </row>
    <row r="63" spans="1:12" ht="12.75" customHeight="1">
      <c r="A63" s="876" t="s">
        <v>5043</v>
      </c>
      <c r="B63" s="856" t="s">
        <v>5044</v>
      </c>
      <c r="C63" s="857" t="s">
        <v>5045</v>
      </c>
      <c r="D63" s="877" t="s">
        <v>4913</v>
      </c>
      <c r="E63" s="878" t="s">
        <v>4991</v>
      </c>
      <c r="F63" s="879"/>
      <c r="G63" s="549" t="e">
        <f t="shared" si="0"/>
        <v>#DIV/0!</v>
      </c>
      <c r="H63" s="880"/>
      <c r="I63" s="860"/>
      <c r="J63" s="860"/>
      <c r="K63" s="861"/>
    </row>
    <row r="64" spans="1:12" ht="12.75" customHeight="1">
      <c r="A64" s="876" t="s">
        <v>5046</v>
      </c>
      <c r="B64" s="856" t="s">
        <v>5047</v>
      </c>
      <c r="C64" s="857" t="s">
        <v>5048</v>
      </c>
      <c r="D64" s="877" t="s">
        <v>4913</v>
      </c>
      <c r="E64" s="881" t="s">
        <v>5049</v>
      </c>
      <c r="F64" s="879"/>
      <c r="G64" s="549" t="e">
        <f t="shared" si="0"/>
        <v>#DIV/0!</v>
      </c>
      <c r="H64" s="880"/>
      <c r="I64" s="860"/>
      <c r="J64" s="860"/>
      <c r="K64" s="861"/>
    </row>
    <row r="65" spans="1:15" ht="12" customHeight="1">
      <c r="A65" s="876">
        <v>39601</v>
      </c>
      <c r="B65" s="856" t="s">
        <v>5050</v>
      </c>
      <c r="C65" s="863" t="s">
        <v>5051</v>
      </c>
      <c r="D65" s="882" t="s">
        <v>4909</v>
      </c>
      <c r="E65" s="883" t="s">
        <v>5052</v>
      </c>
      <c r="F65" s="879"/>
      <c r="G65" s="549" t="e">
        <f t="shared" si="0"/>
        <v>#DIV/0!</v>
      </c>
      <c r="H65" s="884"/>
      <c r="I65" s="860"/>
      <c r="J65" s="860"/>
      <c r="K65" s="861"/>
    </row>
    <row r="66" spans="1:15" ht="13.5" customHeight="1">
      <c r="A66" s="876">
        <v>39101</v>
      </c>
      <c r="B66" s="856" t="s">
        <v>5050</v>
      </c>
      <c r="C66" s="857" t="s">
        <v>5053</v>
      </c>
      <c r="D66" s="877" t="s">
        <v>4909</v>
      </c>
      <c r="E66" s="881" t="s">
        <v>4969</v>
      </c>
      <c r="F66" s="879">
        <v>248</v>
      </c>
      <c r="G66" s="1022">
        <f t="shared" si="0"/>
        <v>7698.9</v>
      </c>
      <c r="H66" s="1024">
        <v>1909327.2</v>
      </c>
      <c r="I66" s="860"/>
      <c r="J66" s="860"/>
      <c r="K66" s="861">
        <v>2631500</v>
      </c>
    </row>
    <row r="67" spans="1:15">
      <c r="A67" s="876">
        <v>39115</v>
      </c>
      <c r="B67" s="856" t="s">
        <v>5050</v>
      </c>
      <c r="C67" s="857" t="s">
        <v>5054</v>
      </c>
      <c r="D67" s="877" t="s">
        <v>4909</v>
      </c>
      <c r="E67" s="881" t="s">
        <v>5052</v>
      </c>
      <c r="F67" s="879"/>
      <c r="G67" s="1022" t="e">
        <f t="shared" si="0"/>
        <v>#DIV/0!</v>
      </c>
      <c r="H67" s="1024"/>
      <c r="I67" s="860"/>
      <c r="J67" s="860"/>
      <c r="K67" s="861"/>
    </row>
    <row r="68" spans="1:15">
      <c r="A68" s="885" t="s">
        <v>5055</v>
      </c>
      <c r="B68" s="856" t="s">
        <v>5056</v>
      </c>
      <c r="C68" s="857" t="s">
        <v>5057</v>
      </c>
      <c r="D68" s="877" t="s">
        <v>4909</v>
      </c>
      <c r="E68" s="881" t="s">
        <v>4969</v>
      </c>
      <c r="F68" s="879">
        <v>219</v>
      </c>
      <c r="G68" s="1022">
        <f t="shared" si="0"/>
        <v>7799.306392694064</v>
      </c>
      <c r="H68" s="1024">
        <v>1708048.1</v>
      </c>
      <c r="I68" s="860"/>
      <c r="J68" s="860"/>
      <c r="K68" s="861"/>
    </row>
    <row r="69" spans="1:15">
      <c r="A69" s="885" t="s">
        <v>5058</v>
      </c>
      <c r="B69" s="856" t="s">
        <v>5056</v>
      </c>
      <c r="C69" s="857" t="s">
        <v>5059</v>
      </c>
      <c r="D69" s="877" t="s">
        <v>4909</v>
      </c>
      <c r="E69" s="881" t="s">
        <v>5060</v>
      </c>
      <c r="F69" s="879"/>
      <c r="G69" s="1022" t="e">
        <f t="shared" si="0"/>
        <v>#DIV/0!</v>
      </c>
      <c r="H69" s="1024"/>
      <c r="I69" s="860"/>
      <c r="J69" s="860"/>
      <c r="K69" s="861"/>
    </row>
    <row r="70" spans="1:15" ht="15.75" customHeight="1">
      <c r="A70" s="876">
        <v>34025</v>
      </c>
      <c r="B70" s="886" t="s">
        <v>5061</v>
      </c>
      <c r="C70" s="857" t="s">
        <v>5062</v>
      </c>
      <c r="D70" s="877" t="s">
        <v>4913</v>
      </c>
      <c r="E70" s="887" t="s">
        <v>6846</v>
      </c>
      <c r="F70" s="879">
        <v>10</v>
      </c>
      <c r="G70" s="1022">
        <f t="shared" si="0"/>
        <v>34083.148000000001</v>
      </c>
      <c r="H70" s="1024">
        <v>340831.48</v>
      </c>
      <c r="I70" s="860"/>
      <c r="J70" s="860"/>
      <c r="K70" s="861">
        <v>340000</v>
      </c>
    </row>
    <row r="71" spans="1:15">
      <c r="A71" s="876">
        <v>31014</v>
      </c>
      <c r="B71" s="886" t="s">
        <v>5063</v>
      </c>
      <c r="C71" s="857" t="s">
        <v>5064</v>
      </c>
      <c r="D71" s="877" t="s">
        <v>4909</v>
      </c>
      <c r="E71" s="887" t="s">
        <v>5065</v>
      </c>
      <c r="F71" s="275"/>
      <c r="G71" s="1022" t="e">
        <f t="shared" si="0"/>
        <v>#DIV/0!</v>
      </c>
      <c r="H71" s="1024"/>
      <c r="I71" s="860"/>
      <c r="J71" s="860"/>
      <c r="K71" s="861"/>
    </row>
    <row r="72" spans="1:15">
      <c r="A72" s="876">
        <v>31013</v>
      </c>
      <c r="B72" s="886" t="s">
        <v>5063</v>
      </c>
      <c r="C72" s="857" t="s">
        <v>5066</v>
      </c>
      <c r="D72" s="877" t="s">
        <v>4909</v>
      </c>
      <c r="E72" s="887" t="s">
        <v>5067</v>
      </c>
      <c r="F72" s="275"/>
      <c r="G72" s="1022" t="e">
        <f t="shared" si="0"/>
        <v>#DIV/0!</v>
      </c>
      <c r="H72" s="1024"/>
      <c r="I72" s="860"/>
      <c r="J72" s="860"/>
      <c r="K72" s="861"/>
    </row>
    <row r="73" spans="1:15">
      <c r="A73" s="876" t="s">
        <v>5068</v>
      </c>
      <c r="B73" s="886" t="s">
        <v>4970</v>
      </c>
      <c r="C73" s="867" t="s">
        <v>5069</v>
      </c>
      <c r="D73" s="888" t="s">
        <v>4924</v>
      </c>
      <c r="E73" s="887"/>
      <c r="F73" s="275">
        <v>100</v>
      </c>
      <c r="G73" s="1022">
        <f>+H73/F73</f>
        <v>114.4</v>
      </c>
      <c r="H73" s="1024">
        <v>11440</v>
      </c>
      <c r="I73" s="860"/>
      <c r="J73" s="860"/>
      <c r="K73" s="861">
        <v>12000</v>
      </c>
    </row>
    <row r="74" spans="1:15">
      <c r="A74" s="876">
        <v>37067</v>
      </c>
      <c r="B74" s="886" t="s">
        <v>5032</v>
      </c>
      <c r="C74" s="867" t="s">
        <v>5070</v>
      </c>
      <c r="D74" s="888" t="s">
        <v>5020</v>
      </c>
      <c r="E74" s="887" t="s">
        <v>5071</v>
      </c>
      <c r="F74" s="275">
        <v>44</v>
      </c>
      <c r="G74" s="1022">
        <f>+H74/F74</f>
        <v>14144.852954545455</v>
      </c>
      <c r="H74" s="1024">
        <v>622373.53</v>
      </c>
      <c r="I74" s="860"/>
      <c r="J74" s="860"/>
      <c r="K74" s="861">
        <v>600000</v>
      </c>
    </row>
    <row r="75" spans="1:15">
      <c r="A75" s="876">
        <v>39136</v>
      </c>
      <c r="B75" s="886" t="s">
        <v>5050</v>
      </c>
      <c r="C75" s="867" t="s">
        <v>5072</v>
      </c>
      <c r="D75" s="888" t="s">
        <v>4909</v>
      </c>
      <c r="E75" s="887" t="s">
        <v>5073</v>
      </c>
      <c r="F75" s="275">
        <v>83</v>
      </c>
      <c r="G75" s="1022">
        <f>+H75/F75</f>
        <v>26366.340000000004</v>
      </c>
      <c r="H75" s="1024">
        <v>2188406.2200000002</v>
      </c>
      <c r="I75" s="860"/>
      <c r="J75" s="860"/>
      <c r="K75" s="861">
        <v>2400000</v>
      </c>
    </row>
    <row r="76" spans="1:15">
      <c r="A76" s="844" t="s">
        <v>4931</v>
      </c>
      <c r="B76" s="856" t="s">
        <v>4932</v>
      </c>
      <c r="C76" s="863" t="s">
        <v>4933</v>
      </c>
      <c r="D76" s="846" t="s">
        <v>4934</v>
      </c>
      <c r="E76" s="847" t="s">
        <v>4935</v>
      </c>
      <c r="F76" s="858"/>
      <c r="G76" s="1022" t="e">
        <f>+H76/F76</f>
        <v>#DIV/0!</v>
      </c>
      <c r="H76" s="1021"/>
      <c r="I76" s="860"/>
      <c r="J76" s="860"/>
      <c r="K76" s="861"/>
    </row>
    <row r="77" spans="1:15">
      <c r="A77" s="844" t="s">
        <v>4936</v>
      </c>
      <c r="B77" s="856" t="s">
        <v>4937</v>
      </c>
      <c r="C77" s="857" t="s">
        <v>4938</v>
      </c>
      <c r="D77" s="846" t="s">
        <v>4934</v>
      </c>
      <c r="E77" s="847" t="s">
        <v>4935</v>
      </c>
      <c r="F77" s="858"/>
      <c r="G77" s="1022" t="e">
        <f>+H77/F77</f>
        <v>#DIV/0!</v>
      </c>
      <c r="H77" s="1021"/>
      <c r="I77" s="860"/>
      <c r="J77" s="860"/>
      <c r="K77" s="861"/>
    </row>
    <row r="78" spans="1:15" ht="13.8" thickBot="1">
      <c r="A78" s="876"/>
      <c r="B78" s="886"/>
      <c r="C78" s="867"/>
      <c r="D78" s="888"/>
      <c r="E78" s="887"/>
      <c r="F78" s="275"/>
      <c r="G78" s="1022"/>
      <c r="H78" s="1024"/>
      <c r="I78" s="860"/>
      <c r="J78" s="860"/>
      <c r="K78" s="861"/>
    </row>
    <row r="79" spans="1:15" ht="13.8" thickBot="1">
      <c r="A79" s="840" t="s">
        <v>6847</v>
      </c>
      <c r="B79" s="841"/>
      <c r="C79" s="102"/>
      <c r="D79" s="102"/>
      <c r="E79" s="889"/>
      <c r="F79" s="275"/>
      <c r="G79" s="1025"/>
      <c r="H79" s="1026">
        <f>SUM(H80:H137)</f>
        <v>752749844.35999966</v>
      </c>
      <c r="I79" s="860"/>
      <c r="J79" s="860"/>
      <c r="K79" s="1027">
        <f>SUM(K80:K137)</f>
        <v>741939000</v>
      </c>
      <c r="M79" s="890"/>
      <c r="N79" s="890"/>
      <c r="O79" s="890"/>
    </row>
    <row r="80" spans="1:15">
      <c r="A80" s="891">
        <v>69152</v>
      </c>
      <c r="B80" s="892" t="s">
        <v>5074</v>
      </c>
      <c r="C80" s="857" t="s">
        <v>5075</v>
      </c>
      <c r="D80" s="846" t="s">
        <v>5020</v>
      </c>
      <c r="E80" s="893" t="s">
        <v>5076</v>
      </c>
      <c r="F80" s="894">
        <v>3285</v>
      </c>
      <c r="G80" s="1022">
        <f t="shared" ref="G80:G134" si="1">+H80/F80</f>
        <v>1275.3969406392694</v>
      </c>
      <c r="H80" s="1021">
        <v>4189678.95</v>
      </c>
      <c r="I80" s="860"/>
      <c r="J80" s="860"/>
      <c r="K80" s="895">
        <v>4000000</v>
      </c>
      <c r="L80" s="835"/>
      <c r="M80" s="835"/>
    </row>
    <row r="81" spans="1:13">
      <c r="A81" s="891">
        <v>69145</v>
      </c>
      <c r="B81" s="892" t="s">
        <v>5074</v>
      </c>
      <c r="C81" s="857" t="s">
        <v>5077</v>
      </c>
      <c r="D81" s="846" t="s">
        <v>5020</v>
      </c>
      <c r="E81" s="893" t="s">
        <v>5078</v>
      </c>
      <c r="F81" s="894">
        <v>3981</v>
      </c>
      <c r="G81" s="549">
        <f t="shared" si="1"/>
        <v>916.41107510675715</v>
      </c>
      <c r="H81" s="896">
        <v>3648232.49</v>
      </c>
      <c r="I81" s="860"/>
      <c r="J81" s="860"/>
      <c r="K81" s="897">
        <v>3500000</v>
      </c>
    </row>
    <row r="82" spans="1:13">
      <c r="A82" s="891">
        <v>69147</v>
      </c>
      <c r="B82" s="892" t="s">
        <v>5074</v>
      </c>
      <c r="C82" s="857" t="s">
        <v>5079</v>
      </c>
      <c r="D82" s="846" t="s">
        <v>5020</v>
      </c>
      <c r="E82" s="893" t="s">
        <v>5080</v>
      </c>
      <c r="F82" s="894">
        <v>3503</v>
      </c>
      <c r="G82" s="549">
        <f t="shared" si="1"/>
        <v>1830.4773165857837</v>
      </c>
      <c r="H82" s="896">
        <v>6412162.04</v>
      </c>
      <c r="I82" s="860"/>
      <c r="J82" s="860"/>
      <c r="K82" s="897">
        <v>6400000</v>
      </c>
      <c r="M82" s="835"/>
    </row>
    <row r="83" spans="1:13">
      <c r="A83" s="891">
        <v>69227</v>
      </c>
      <c r="B83" s="892" t="s">
        <v>5074</v>
      </c>
      <c r="C83" s="857" t="s">
        <v>5081</v>
      </c>
      <c r="D83" s="846" t="s">
        <v>5020</v>
      </c>
      <c r="E83" s="893" t="s">
        <v>5082</v>
      </c>
      <c r="F83" s="894">
        <v>4346</v>
      </c>
      <c r="G83" s="549">
        <f t="shared" si="1"/>
        <v>1223.7410285319834</v>
      </c>
      <c r="H83" s="896">
        <v>5318378.51</v>
      </c>
      <c r="I83" s="860"/>
      <c r="J83" s="860"/>
      <c r="K83" s="897">
        <v>5300000</v>
      </c>
    </row>
    <row r="84" spans="1:13">
      <c r="A84" s="891">
        <v>69165</v>
      </c>
      <c r="B84" s="892" t="s">
        <v>5074</v>
      </c>
      <c r="C84" s="857" t="s">
        <v>5083</v>
      </c>
      <c r="D84" s="846" t="s">
        <v>5020</v>
      </c>
      <c r="E84" s="893" t="s">
        <v>5084</v>
      </c>
      <c r="F84" s="894">
        <v>5999</v>
      </c>
      <c r="G84" s="549">
        <f t="shared" si="1"/>
        <v>1167.0703183863977</v>
      </c>
      <c r="H84" s="898">
        <v>7001254.8399999999</v>
      </c>
      <c r="I84" s="860"/>
      <c r="J84" s="860"/>
      <c r="K84" s="897">
        <v>7000000</v>
      </c>
    </row>
    <row r="85" spans="1:13">
      <c r="A85" s="891">
        <v>69939</v>
      </c>
      <c r="B85" s="892" t="s">
        <v>5085</v>
      </c>
      <c r="C85" s="857" t="s">
        <v>5086</v>
      </c>
      <c r="D85" s="846" t="s">
        <v>5020</v>
      </c>
      <c r="E85" s="893" t="s">
        <v>5087</v>
      </c>
      <c r="F85" s="894">
        <v>1222</v>
      </c>
      <c r="G85" s="549">
        <f t="shared" si="1"/>
        <v>1463.0918166939443</v>
      </c>
      <c r="H85" s="898">
        <v>1787898.2</v>
      </c>
      <c r="I85" s="860"/>
      <c r="J85" s="860"/>
      <c r="K85" s="899">
        <v>1700000</v>
      </c>
    </row>
    <row r="86" spans="1:13">
      <c r="A86" s="891">
        <v>69924</v>
      </c>
      <c r="B86" s="892" t="s">
        <v>5085</v>
      </c>
      <c r="C86" s="857" t="s">
        <v>5088</v>
      </c>
      <c r="D86" s="846" t="s">
        <v>5020</v>
      </c>
      <c r="E86" s="893" t="s">
        <v>5089</v>
      </c>
      <c r="F86" s="894">
        <v>3126</v>
      </c>
      <c r="G86" s="549">
        <f t="shared" si="1"/>
        <v>2863.1278854766474</v>
      </c>
      <c r="H86" s="898">
        <v>8950137.7699999996</v>
      </c>
      <c r="I86" s="860"/>
      <c r="J86" s="860"/>
      <c r="K86" s="899">
        <v>8800000</v>
      </c>
    </row>
    <row r="87" spans="1:13">
      <c r="A87" s="891">
        <v>69928</v>
      </c>
      <c r="B87" s="892" t="s">
        <v>5085</v>
      </c>
      <c r="C87" s="857" t="s">
        <v>5090</v>
      </c>
      <c r="D87" s="846" t="s">
        <v>5020</v>
      </c>
      <c r="E87" s="893" t="s">
        <v>5091</v>
      </c>
      <c r="F87" s="894">
        <v>1257</v>
      </c>
      <c r="G87" s="549">
        <f t="shared" si="1"/>
        <v>4284.5700954653939</v>
      </c>
      <c r="H87" s="898">
        <v>5385704.6100000003</v>
      </c>
      <c r="I87" s="860"/>
      <c r="J87" s="860"/>
      <c r="K87" s="899">
        <v>5300000</v>
      </c>
    </row>
    <row r="88" spans="1:13">
      <c r="A88" s="891">
        <v>69934</v>
      </c>
      <c r="B88" s="892" t="s">
        <v>5085</v>
      </c>
      <c r="C88" s="857" t="s">
        <v>5092</v>
      </c>
      <c r="D88" s="846" t="s">
        <v>5020</v>
      </c>
      <c r="E88" s="893" t="s">
        <v>5093</v>
      </c>
      <c r="F88" s="894">
        <v>1085</v>
      </c>
      <c r="G88" s="549">
        <f t="shared" si="1"/>
        <v>8449.4026267281097</v>
      </c>
      <c r="H88" s="898">
        <v>9167601.8499999996</v>
      </c>
      <c r="I88" s="860"/>
      <c r="J88" s="860"/>
      <c r="K88" s="899">
        <v>9000000</v>
      </c>
    </row>
    <row r="89" spans="1:13">
      <c r="A89" s="900">
        <v>69206</v>
      </c>
      <c r="B89" s="255" t="s">
        <v>5094</v>
      </c>
      <c r="C89" s="857" t="s">
        <v>5095</v>
      </c>
      <c r="D89" s="846" t="s">
        <v>5020</v>
      </c>
      <c r="E89" s="893" t="s">
        <v>5096</v>
      </c>
      <c r="F89" s="894">
        <v>195</v>
      </c>
      <c r="G89" s="549">
        <f t="shared" si="1"/>
        <v>8424.2766666666666</v>
      </c>
      <c r="H89" s="896">
        <v>1642733.95</v>
      </c>
      <c r="I89" s="860"/>
      <c r="J89" s="860"/>
      <c r="K89" s="897">
        <v>1500000</v>
      </c>
    </row>
    <row r="90" spans="1:13">
      <c r="A90" s="900">
        <v>69205</v>
      </c>
      <c r="B90" s="255" t="s">
        <v>5094</v>
      </c>
      <c r="C90" s="857" t="s">
        <v>5097</v>
      </c>
      <c r="D90" s="846" t="s">
        <v>5020</v>
      </c>
      <c r="E90" s="893" t="s">
        <v>5098</v>
      </c>
      <c r="F90" s="894">
        <v>173</v>
      </c>
      <c r="G90" s="549">
        <f t="shared" si="1"/>
        <v>12664.230057803466</v>
      </c>
      <c r="H90" s="896">
        <v>2190911.7999999998</v>
      </c>
      <c r="I90" s="860"/>
      <c r="J90" s="860"/>
      <c r="K90" s="897">
        <v>2000000</v>
      </c>
    </row>
    <row r="91" spans="1:13">
      <c r="A91" s="891">
        <v>1328630</v>
      </c>
      <c r="B91" s="892" t="s">
        <v>5099</v>
      </c>
      <c r="C91" s="857" t="s">
        <v>5100</v>
      </c>
      <c r="D91" s="846" t="s">
        <v>4924</v>
      </c>
      <c r="E91" s="893" t="s">
        <v>5101</v>
      </c>
      <c r="F91" s="894"/>
      <c r="G91" s="549" t="e">
        <f t="shared" si="1"/>
        <v>#DIV/0!</v>
      </c>
      <c r="H91" s="898"/>
      <c r="I91" s="860"/>
      <c r="J91" s="860"/>
      <c r="K91" s="897"/>
    </row>
    <row r="92" spans="1:13">
      <c r="A92" s="891">
        <v>1328444</v>
      </c>
      <c r="B92" s="892" t="s">
        <v>5102</v>
      </c>
      <c r="C92" s="857" t="s">
        <v>5103</v>
      </c>
      <c r="D92" s="846" t="s">
        <v>4924</v>
      </c>
      <c r="E92" s="893" t="s">
        <v>5104</v>
      </c>
      <c r="F92" s="894"/>
      <c r="G92" s="549" t="e">
        <f t="shared" si="1"/>
        <v>#DIV/0!</v>
      </c>
      <c r="H92" s="898"/>
      <c r="I92" s="860"/>
      <c r="J92" s="860"/>
      <c r="K92" s="897"/>
    </row>
    <row r="93" spans="1:13">
      <c r="A93" s="891">
        <v>1328524</v>
      </c>
      <c r="B93" s="892" t="s">
        <v>5105</v>
      </c>
      <c r="C93" s="857" t="s">
        <v>5106</v>
      </c>
      <c r="D93" s="846" t="s">
        <v>4924</v>
      </c>
      <c r="E93" s="893" t="s">
        <v>5107</v>
      </c>
      <c r="F93" s="894"/>
      <c r="G93" s="549" t="e">
        <f t="shared" si="1"/>
        <v>#DIV/0!</v>
      </c>
      <c r="H93" s="898"/>
      <c r="I93" s="860"/>
      <c r="J93" s="860"/>
      <c r="K93" s="897"/>
    </row>
    <row r="94" spans="1:13">
      <c r="A94" s="891">
        <v>1328005</v>
      </c>
      <c r="B94" s="892" t="s">
        <v>5102</v>
      </c>
      <c r="C94" s="857" t="s">
        <v>5108</v>
      </c>
      <c r="D94" s="846" t="s">
        <v>4924</v>
      </c>
      <c r="E94" s="893" t="s">
        <v>5104</v>
      </c>
      <c r="F94" s="894">
        <v>280</v>
      </c>
      <c r="G94" s="549">
        <f t="shared" si="1"/>
        <v>15266.708571428573</v>
      </c>
      <c r="H94" s="898">
        <v>4274678.4000000004</v>
      </c>
      <c r="I94" s="860"/>
      <c r="J94" s="860"/>
      <c r="K94" s="897">
        <v>4000000</v>
      </c>
    </row>
    <row r="95" spans="1:13">
      <c r="A95" s="891">
        <v>1328010</v>
      </c>
      <c r="B95" s="892" t="s">
        <v>5102</v>
      </c>
      <c r="C95" s="857" t="s">
        <v>5109</v>
      </c>
      <c r="D95" s="846" t="s">
        <v>4924</v>
      </c>
      <c r="E95" s="893" t="s">
        <v>5104</v>
      </c>
      <c r="F95" s="894"/>
      <c r="G95" s="549" t="e">
        <f t="shared" si="1"/>
        <v>#DIV/0!</v>
      </c>
      <c r="H95" s="898"/>
      <c r="I95" s="860"/>
      <c r="J95" s="860"/>
      <c r="K95" s="897"/>
    </row>
    <row r="96" spans="1:13">
      <c r="A96" s="891">
        <v>14398</v>
      </c>
      <c r="B96" s="892" t="s">
        <v>5110</v>
      </c>
      <c r="C96" s="857" t="s">
        <v>5112</v>
      </c>
      <c r="D96" s="846" t="s">
        <v>5020</v>
      </c>
      <c r="E96" s="893" t="s">
        <v>5111</v>
      </c>
      <c r="F96" s="894">
        <v>3178</v>
      </c>
      <c r="G96" s="549">
        <f t="shared" si="1"/>
        <v>23548.533376337316</v>
      </c>
      <c r="H96" s="1028">
        <v>74837239.069999993</v>
      </c>
      <c r="I96" s="860"/>
      <c r="J96" s="860"/>
      <c r="K96" s="897">
        <v>74000000</v>
      </c>
    </row>
    <row r="97" spans="1:12">
      <c r="A97" s="891">
        <v>14211</v>
      </c>
      <c r="B97" s="892" t="s">
        <v>5110</v>
      </c>
      <c r="C97" s="857" t="s">
        <v>5113</v>
      </c>
      <c r="D97" s="846" t="s">
        <v>5020</v>
      </c>
      <c r="E97" s="893" t="s">
        <v>5114</v>
      </c>
      <c r="F97" s="894"/>
      <c r="G97" s="549" t="e">
        <f t="shared" si="1"/>
        <v>#DIV/0!</v>
      </c>
      <c r="H97" s="1028"/>
      <c r="I97" s="860"/>
      <c r="J97" s="860"/>
      <c r="K97" s="897"/>
    </row>
    <row r="98" spans="1:12">
      <c r="A98" s="891">
        <v>14214</v>
      </c>
      <c r="B98" s="892" t="s">
        <v>5110</v>
      </c>
      <c r="C98" s="857" t="s">
        <v>5115</v>
      </c>
      <c r="D98" s="846" t="s">
        <v>5020</v>
      </c>
      <c r="E98" s="893" t="s">
        <v>5116</v>
      </c>
      <c r="F98" s="894">
        <v>40</v>
      </c>
      <c r="G98" s="549">
        <f>+H98/F98</f>
        <v>17620.745999999999</v>
      </c>
      <c r="H98" s="1028">
        <v>704829.84</v>
      </c>
      <c r="I98" s="860"/>
      <c r="J98" s="860"/>
      <c r="K98" s="897"/>
    </row>
    <row r="99" spans="1:12">
      <c r="A99" s="891">
        <v>14240</v>
      </c>
      <c r="B99" s="892" t="s">
        <v>5110</v>
      </c>
      <c r="C99" s="857" t="s">
        <v>5117</v>
      </c>
      <c r="D99" s="846" t="s">
        <v>5020</v>
      </c>
      <c r="E99" s="893" t="s">
        <v>5116</v>
      </c>
      <c r="F99" s="894">
        <v>450</v>
      </c>
      <c r="G99" s="549">
        <f>+H99/F99</f>
        <v>5596.9163555555551</v>
      </c>
      <c r="H99" s="1028">
        <v>2518612.36</v>
      </c>
      <c r="I99" s="860"/>
      <c r="J99" s="860"/>
      <c r="K99" s="897">
        <v>3324000</v>
      </c>
    </row>
    <row r="100" spans="1:12">
      <c r="A100" s="891">
        <v>14232</v>
      </c>
      <c r="B100" s="892" t="s">
        <v>5110</v>
      </c>
      <c r="C100" s="857" t="s">
        <v>5118</v>
      </c>
      <c r="D100" s="846" t="s">
        <v>5020</v>
      </c>
      <c r="E100" s="893" t="s">
        <v>5116</v>
      </c>
      <c r="F100" s="894">
        <v>4</v>
      </c>
      <c r="G100" s="549">
        <f>+H100/F100</f>
        <v>15805.592500000001</v>
      </c>
      <c r="H100" s="1028">
        <v>63222.37</v>
      </c>
      <c r="I100" s="860"/>
      <c r="J100" s="860"/>
      <c r="K100" s="897"/>
    </row>
    <row r="101" spans="1:12">
      <c r="A101" s="891">
        <v>14220</v>
      </c>
      <c r="B101" s="892" t="s">
        <v>5119</v>
      </c>
      <c r="C101" s="857" t="s">
        <v>5120</v>
      </c>
      <c r="D101" s="846" t="s">
        <v>5020</v>
      </c>
      <c r="E101" s="893" t="s">
        <v>5121</v>
      </c>
      <c r="F101" s="894">
        <v>917</v>
      </c>
      <c r="G101" s="549">
        <f t="shared" si="1"/>
        <v>42410.039280261728</v>
      </c>
      <c r="H101" s="1028">
        <v>38890006.020000003</v>
      </c>
      <c r="I101" s="860"/>
      <c r="J101" s="860"/>
      <c r="K101" s="897">
        <v>38000000</v>
      </c>
    </row>
    <row r="102" spans="1:12">
      <c r="A102" s="891">
        <v>14221</v>
      </c>
      <c r="B102" s="892" t="s">
        <v>5119</v>
      </c>
      <c r="C102" s="857" t="s">
        <v>5122</v>
      </c>
      <c r="D102" s="846" t="s">
        <v>5020</v>
      </c>
      <c r="E102" s="893" t="s">
        <v>5123</v>
      </c>
      <c r="F102" s="894">
        <v>962</v>
      </c>
      <c r="G102" s="549">
        <f t="shared" si="1"/>
        <v>7760.5219958419957</v>
      </c>
      <c r="H102" s="1029">
        <v>7465622.1600000001</v>
      </c>
      <c r="I102" s="860"/>
      <c r="J102" s="860"/>
      <c r="K102" s="897"/>
    </row>
    <row r="103" spans="1:12">
      <c r="A103" s="891">
        <v>14204</v>
      </c>
      <c r="B103" s="892" t="s">
        <v>5119</v>
      </c>
      <c r="C103" s="857" t="s">
        <v>5124</v>
      </c>
      <c r="D103" s="846" t="s">
        <v>5020</v>
      </c>
      <c r="E103" s="893" t="s">
        <v>5123</v>
      </c>
      <c r="F103" s="894">
        <v>8020</v>
      </c>
      <c r="G103" s="549">
        <f t="shared" si="1"/>
        <v>7914.912568578553</v>
      </c>
      <c r="H103" s="1030">
        <v>63477598.799999997</v>
      </c>
      <c r="I103" s="860"/>
      <c r="J103" s="860"/>
      <c r="K103" s="897">
        <v>67000000</v>
      </c>
    </row>
    <row r="104" spans="1:12">
      <c r="A104" s="891">
        <v>14207</v>
      </c>
      <c r="B104" s="892" t="s">
        <v>5125</v>
      </c>
      <c r="C104" s="857" t="s">
        <v>5126</v>
      </c>
      <c r="D104" s="846" t="s">
        <v>5020</v>
      </c>
      <c r="E104" s="893" t="s">
        <v>5127</v>
      </c>
      <c r="F104" s="894">
        <v>47</v>
      </c>
      <c r="G104" s="1031">
        <f t="shared" si="1"/>
        <v>130293.40212765959</v>
      </c>
      <c r="H104" s="884">
        <v>6123789.9000000004</v>
      </c>
      <c r="I104" s="860"/>
      <c r="J104" s="860"/>
      <c r="K104" s="897">
        <v>6000000</v>
      </c>
    </row>
    <row r="105" spans="1:12">
      <c r="A105" s="891">
        <v>14007</v>
      </c>
      <c r="B105" s="892" t="s">
        <v>5128</v>
      </c>
      <c r="C105" s="857" t="s">
        <v>5129</v>
      </c>
      <c r="D105" s="846" t="s">
        <v>5020</v>
      </c>
      <c r="E105" s="893" t="s">
        <v>5130</v>
      </c>
      <c r="F105" s="894">
        <v>1422</v>
      </c>
      <c r="G105" s="1031">
        <f t="shared" si="1"/>
        <v>178333.98</v>
      </c>
      <c r="H105" s="884">
        <v>253590919.56</v>
      </c>
      <c r="I105" s="860"/>
      <c r="J105" s="860"/>
      <c r="K105" s="897">
        <v>251000000</v>
      </c>
      <c r="L105" s="4"/>
    </row>
    <row r="106" spans="1:12" ht="12" customHeight="1">
      <c r="A106" s="891">
        <v>1014100</v>
      </c>
      <c r="B106" s="892" t="s">
        <v>5146</v>
      </c>
      <c r="C106" s="857" t="s">
        <v>5147</v>
      </c>
      <c r="D106" s="846" t="s">
        <v>4924</v>
      </c>
      <c r="E106" s="901" t="s">
        <v>5148</v>
      </c>
      <c r="F106" s="894">
        <v>16968</v>
      </c>
      <c r="G106" s="1031">
        <f>+H106/F106</f>
        <v>1424.8126826968412</v>
      </c>
      <c r="H106" s="880">
        <v>24176221.600000001</v>
      </c>
      <c r="I106" s="860"/>
      <c r="J106" s="860"/>
      <c r="K106" s="852">
        <v>24000000</v>
      </c>
    </row>
    <row r="107" spans="1:12">
      <c r="A107" s="891">
        <v>14022</v>
      </c>
      <c r="B107" s="892" t="s">
        <v>5128</v>
      </c>
      <c r="C107" s="857" t="s">
        <v>5191</v>
      </c>
      <c r="D107" s="846" t="s">
        <v>5192</v>
      </c>
      <c r="E107" s="893" t="s">
        <v>5193</v>
      </c>
      <c r="F107" s="894">
        <v>39</v>
      </c>
      <c r="G107" s="1031">
        <f>+H107/F107</f>
        <v>38038.165384615386</v>
      </c>
      <c r="H107" s="884">
        <v>1483488.45</v>
      </c>
      <c r="I107" s="860"/>
      <c r="J107" s="860"/>
      <c r="K107" s="897">
        <v>2000000</v>
      </c>
      <c r="L107" s="4"/>
    </row>
    <row r="108" spans="1:12">
      <c r="A108" s="891">
        <v>14301</v>
      </c>
      <c r="B108" s="892" t="s">
        <v>5136</v>
      </c>
      <c r="C108" s="857" t="s">
        <v>5177</v>
      </c>
      <c r="D108" s="846" t="s">
        <v>5020</v>
      </c>
      <c r="E108" s="893" t="s">
        <v>5178</v>
      </c>
      <c r="F108" s="894">
        <v>132</v>
      </c>
      <c r="G108" s="1031">
        <f>+H108/F108</f>
        <v>126745.84999999999</v>
      </c>
      <c r="H108" s="862">
        <v>16730452.199999999</v>
      </c>
      <c r="I108" s="860"/>
      <c r="J108" s="860"/>
      <c r="K108" s="897">
        <v>17000000</v>
      </c>
    </row>
    <row r="109" spans="1:12" ht="12" customHeight="1">
      <c r="A109" s="891">
        <v>14302</v>
      </c>
      <c r="B109" s="892" t="s">
        <v>5136</v>
      </c>
      <c r="C109" s="857" t="s">
        <v>5137</v>
      </c>
      <c r="D109" s="846" t="s">
        <v>5020</v>
      </c>
      <c r="E109" s="893" t="s">
        <v>5138</v>
      </c>
      <c r="F109" s="894">
        <v>25</v>
      </c>
      <c r="G109" s="1031">
        <f t="shared" si="1"/>
        <v>261466.61199999999</v>
      </c>
      <c r="H109" s="884">
        <v>6536665.2999999998</v>
      </c>
      <c r="I109" s="860"/>
      <c r="J109" s="860"/>
      <c r="K109" s="897">
        <v>6000000</v>
      </c>
    </row>
    <row r="110" spans="1:12">
      <c r="A110" s="903">
        <v>14305</v>
      </c>
      <c r="B110" s="892" t="s">
        <v>5136</v>
      </c>
      <c r="C110" s="857" t="s">
        <v>5139</v>
      </c>
      <c r="D110" s="846" t="s">
        <v>5020</v>
      </c>
      <c r="E110" s="904" t="s">
        <v>5140</v>
      </c>
      <c r="F110" s="894">
        <v>177</v>
      </c>
      <c r="G110" s="1031">
        <f t="shared" si="1"/>
        <v>261278.45706214689</v>
      </c>
      <c r="H110" s="884">
        <v>46246286.899999999</v>
      </c>
      <c r="I110" s="860"/>
      <c r="J110" s="860"/>
      <c r="K110" s="897">
        <v>52000000</v>
      </c>
    </row>
    <row r="111" spans="1:12" ht="12" customHeight="1">
      <c r="A111" s="891">
        <v>14420</v>
      </c>
      <c r="B111" s="892" t="s">
        <v>5136</v>
      </c>
      <c r="C111" s="857" t="s">
        <v>5141</v>
      </c>
      <c r="D111" s="846" t="s">
        <v>5020</v>
      </c>
      <c r="E111" s="893" t="s">
        <v>5142</v>
      </c>
      <c r="F111" s="894">
        <v>88</v>
      </c>
      <c r="G111" s="1031">
        <f t="shared" si="1"/>
        <v>55428.837954545459</v>
      </c>
      <c r="H111" s="884">
        <v>4877737.74</v>
      </c>
      <c r="I111" s="860"/>
      <c r="J111" s="860"/>
      <c r="K111" s="897"/>
    </row>
    <row r="112" spans="1:12" ht="12" customHeight="1">
      <c r="A112" s="891">
        <v>14421</v>
      </c>
      <c r="B112" s="892" t="s">
        <v>6624</v>
      </c>
      <c r="C112" s="857" t="s">
        <v>6625</v>
      </c>
      <c r="D112" s="846" t="s">
        <v>5020</v>
      </c>
      <c r="E112" s="893" t="s">
        <v>5142</v>
      </c>
      <c r="F112" s="894">
        <v>26</v>
      </c>
      <c r="G112" s="1031">
        <f t="shared" si="1"/>
        <v>55444.036923076921</v>
      </c>
      <c r="H112" s="884">
        <v>1441544.96</v>
      </c>
      <c r="I112" s="860"/>
      <c r="J112" s="860"/>
      <c r="K112" s="897">
        <v>5000000</v>
      </c>
    </row>
    <row r="113" spans="1:11">
      <c r="A113" s="891">
        <v>14430</v>
      </c>
      <c r="B113" s="892" t="s">
        <v>5136</v>
      </c>
      <c r="C113" s="857" t="s">
        <v>5179</v>
      </c>
      <c r="D113" s="846" t="s">
        <v>5020</v>
      </c>
      <c r="E113" s="893" t="s">
        <v>5180</v>
      </c>
      <c r="F113" s="894">
        <v>8</v>
      </c>
      <c r="G113" s="1031">
        <f>+H113/F113</f>
        <v>210124.38750000001</v>
      </c>
      <c r="H113" s="862">
        <v>1680995.1</v>
      </c>
      <c r="I113" s="860"/>
      <c r="J113" s="860"/>
      <c r="K113" s="897">
        <v>1500000</v>
      </c>
    </row>
    <row r="114" spans="1:11" ht="12" customHeight="1">
      <c r="A114" s="891">
        <v>99082</v>
      </c>
      <c r="B114" s="892" t="s">
        <v>5143</v>
      </c>
      <c r="C114" s="857" t="s">
        <v>5144</v>
      </c>
      <c r="D114" s="846" t="s">
        <v>5020</v>
      </c>
      <c r="E114" s="901" t="s">
        <v>5145</v>
      </c>
      <c r="F114" s="894">
        <v>118</v>
      </c>
      <c r="G114" s="1031">
        <f t="shared" si="1"/>
        <v>73423.680338983046</v>
      </c>
      <c r="H114" s="880">
        <v>8663994.2799999993</v>
      </c>
      <c r="I114" s="860"/>
      <c r="J114" s="860"/>
      <c r="K114" s="852">
        <v>8000000</v>
      </c>
    </row>
    <row r="115" spans="1:11">
      <c r="A115" s="891">
        <v>328647</v>
      </c>
      <c r="B115" s="892" t="s">
        <v>5149</v>
      </c>
      <c r="C115" s="857" t="s">
        <v>5150</v>
      </c>
      <c r="D115" s="846" t="s">
        <v>4913</v>
      </c>
      <c r="E115" s="893" t="s">
        <v>5151</v>
      </c>
      <c r="F115" s="894">
        <v>456</v>
      </c>
      <c r="G115" s="1031">
        <f t="shared" si="1"/>
        <v>13689.541315789473</v>
      </c>
      <c r="H115" s="862">
        <v>6242430.8399999999</v>
      </c>
      <c r="I115" s="860"/>
      <c r="J115" s="860"/>
      <c r="K115" s="897">
        <v>6000000</v>
      </c>
    </row>
    <row r="116" spans="1:11">
      <c r="A116" s="891">
        <v>328388</v>
      </c>
      <c r="B116" s="892" t="s">
        <v>5149</v>
      </c>
      <c r="C116" s="857" t="s">
        <v>5152</v>
      </c>
      <c r="D116" s="846" t="s">
        <v>4913</v>
      </c>
      <c r="E116" s="893" t="s">
        <v>5153</v>
      </c>
      <c r="F116" s="894">
        <v>6828</v>
      </c>
      <c r="G116" s="1031">
        <f t="shared" si="1"/>
        <v>8015.7908582308137</v>
      </c>
      <c r="H116" s="862">
        <v>54731819.979999997</v>
      </c>
      <c r="I116" s="860"/>
      <c r="J116" s="860"/>
      <c r="K116" s="897">
        <v>54000000</v>
      </c>
    </row>
    <row r="117" spans="1:11">
      <c r="A117" s="891">
        <v>15150</v>
      </c>
      <c r="B117" s="892" t="s">
        <v>5154</v>
      </c>
      <c r="C117" s="857" t="s">
        <v>5155</v>
      </c>
      <c r="D117" s="846" t="s">
        <v>4913</v>
      </c>
      <c r="E117" s="893" t="s">
        <v>5156</v>
      </c>
      <c r="F117" s="894">
        <v>6300</v>
      </c>
      <c r="G117" s="1031">
        <f t="shared" si="1"/>
        <v>4024.4679444444446</v>
      </c>
      <c r="H117" s="862">
        <v>25354148.050000001</v>
      </c>
      <c r="I117" s="860"/>
      <c r="J117" s="860"/>
      <c r="K117" s="897">
        <v>25000000</v>
      </c>
    </row>
    <row r="118" spans="1:11">
      <c r="A118" s="891">
        <v>15119</v>
      </c>
      <c r="B118" s="892" t="s">
        <v>5157</v>
      </c>
      <c r="C118" s="857" t="s">
        <v>5158</v>
      </c>
      <c r="D118" s="846" t="s">
        <v>4913</v>
      </c>
      <c r="E118" s="893" t="s">
        <v>5159</v>
      </c>
      <c r="F118" s="894">
        <v>2460</v>
      </c>
      <c r="G118" s="1031">
        <f t="shared" si="1"/>
        <v>4736.3118333333332</v>
      </c>
      <c r="H118" s="862">
        <v>11651327.109999999</v>
      </c>
      <c r="I118" s="860"/>
      <c r="J118" s="860"/>
      <c r="K118" s="897">
        <v>11000000</v>
      </c>
    </row>
    <row r="119" spans="1:11">
      <c r="A119" s="891">
        <v>15122</v>
      </c>
      <c r="B119" s="892" t="s">
        <v>5157</v>
      </c>
      <c r="C119" s="857" t="s">
        <v>5160</v>
      </c>
      <c r="D119" s="846" t="s">
        <v>4913</v>
      </c>
      <c r="E119" s="893" t="s">
        <v>5159</v>
      </c>
      <c r="F119" s="894">
        <v>1248</v>
      </c>
      <c r="G119" s="1031">
        <f t="shared" si="1"/>
        <v>4673.5328926282045</v>
      </c>
      <c r="H119" s="862">
        <v>5832569.0499999998</v>
      </c>
      <c r="I119" s="860"/>
      <c r="J119" s="860"/>
      <c r="K119" s="897">
        <v>5000000</v>
      </c>
    </row>
    <row r="120" spans="1:11">
      <c r="A120" s="891">
        <v>14151</v>
      </c>
      <c r="B120" s="892" t="s">
        <v>5161</v>
      </c>
      <c r="C120" s="857" t="s">
        <v>5162</v>
      </c>
      <c r="D120" s="846" t="s">
        <v>4913</v>
      </c>
      <c r="E120" s="893" t="s">
        <v>5163</v>
      </c>
      <c r="F120" s="894">
        <v>235</v>
      </c>
      <c r="G120" s="1031">
        <f t="shared" si="1"/>
        <v>6544.873021276595</v>
      </c>
      <c r="H120" s="862">
        <v>1538045.16</v>
      </c>
      <c r="I120" s="860"/>
      <c r="J120" s="860"/>
      <c r="K120" s="897">
        <v>1500000</v>
      </c>
    </row>
    <row r="121" spans="1:11">
      <c r="A121" s="891">
        <v>14150</v>
      </c>
      <c r="B121" s="892" t="s">
        <v>5161</v>
      </c>
      <c r="C121" s="857" t="s">
        <v>5164</v>
      </c>
      <c r="D121" s="846" t="s">
        <v>4913</v>
      </c>
      <c r="E121" s="893" t="s">
        <v>5165</v>
      </c>
      <c r="F121" s="894">
        <v>153</v>
      </c>
      <c r="G121" s="1031">
        <f t="shared" si="1"/>
        <v>30194.278562091506</v>
      </c>
      <c r="H121" s="862">
        <v>4619724.62</v>
      </c>
      <c r="I121" s="860"/>
      <c r="J121" s="860"/>
      <c r="K121" s="897">
        <v>4500000</v>
      </c>
    </row>
    <row r="122" spans="1:11">
      <c r="A122" s="891">
        <v>14140</v>
      </c>
      <c r="B122" s="892" t="s">
        <v>5161</v>
      </c>
      <c r="C122" s="857" t="s">
        <v>5166</v>
      </c>
      <c r="D122" s="846" t="s">
        <v>4913</v>
      </c>
      <c r="E122" s="893" t="s">
        <v>5167</v>
      </c>
      <c r="F122" s="894">
        <v>12</v>
      </c>
      <c r="G122" s="1031">
        <f t="shared" si="1"/>
        <v>18479.878333333334</v>
      </c>
      <c r="H122" s="862">
        <v>221758.54</v>
      </c>
      <c r="I122" s="860"/>
      <c r="J122" s="860"/>
      <c r="K122" s="897">
        <v>200000</v>
      </c>
    </row>
    <row r="123" spans="1:11">
      <c r="A123" s="891">
        <v>14141</v>
      </c>
      <c r="B123" s="892" t="s">
        <v>5161</v>
      </c>
      <c r="C123" s="857" t="s">
        <v>5168</v>
      </c>
      <c r="D123" s="846" t="s">
        <v>4913</v>
      </c>
      <c r="E123" s="893" t="s">
        <v>5169</v>
      </c>
      <c r="F123" s="894">
        <v>11</v>
      </c>
      <c r="G123" s="1031">
        <f t="shared" si="1"/>
        <v>92249.820909090908</v>
      </c>
      <c r="H123" s="862">
        <v>1014748.03</v>
      </c>
      <c r="I123" s="860"/>
      <c r="J123" s="860"/>
      <c r="K123" s="897">
        <v>1000000</v>
      </c>
    </row>
    <row r="124" spans="1:11">
      <c r="A124" s="891">
        <v>14142</v>
      </c>
      <c r="B124" s="892" t="s">
        <v>5161</v>
      </c>
      <c r="C124" s="857" t="s">
        <v>5170</v>
      </c>
      <c r="D124" s="846" t="s">
        <v>4913</v>
      </c>
      <c r="E124" s="893" t="s">
        <v>5171</v>
      </c>
      <c r="F124" s="894">
        <v>4</v>
      </c>
      <c r="G124" s="1031">
        <f t="shared" si="1"/>
        <v>179384.04</v>
      </c>
      <c r="H124" s="862">
        <v>717536.16</v>
      </c>
      <c r="I124" s="860"/>
      <c r="J124" s="860"/>
      <c r="K124" s="897">
        <v>700000</v>
      </c>
    </row>
    <row r="125" spans="1:11">
      <c r="A125" s="891" t="s">
        <v>5175</v>
      </c>
      <c r="B125" s="892" t="s">
        <v>5131</v>
      </c>
      <c r="C125" s="857" t="s">
        <v>5176</v>
      </c>
      <c r="D125" s="846" t="s">
        <v>5020</v>
      </c>
      <c r="E125" s="893" t="s">
        <v>5135</v>
      </c>
      <c r="F125" s="894">
        <v>7</v>
      </c>
      <c r="G125" s="1031">
        <f t="shared" si="1"/>
        <v>2169.1999999999998</v>
      </c>
      <c r="H125" s="862">
        <v>15184.4</v>
      </c>
      <c r="I125" s="860"/>
      <c r="J125" s="860"/>
      <c r="K125" s="897">
        <v>15000</v>
      </c>
    </row>
    <row r="126" spans="1:11" ht="12" customHeight="1">
      <c r="A126" s="891">
        <v>59211</v>
      </c>
      <c r="B126" s="892" t="s">
        <v>5131</v>
      </c>
      <c r="C126" s="857" t="s">
        <v>5132</v>
      </c>
      <c r="D126" s="846" t="s">
        <v>5020</v>
      </c>
      <c r="E126" s="893" t="s">
        <v>5133</v>
      </c>
      <c r="F126" s="894"/>
      <c r="G126" s="1031" t="e">
        <f>+H126/F126</f>
        <v>#DIV/0!</v>
      </c>
      <c r="H126" s="880"/>
      <c r="I126" s="860"/>
      <c r="J126" s="860"/>
      <c r="K126" s="897"/>
    </row>
    <row r="127" spans="1:11" ht="13.5" customHeight="1">
      <c r="A127" s="891">
        <v>59200</v>
      </c>
      <c r="B127" s="892" t="s">
        <v>5131</v>
      </c>
      <c r="C127" s="857" t="s">
        <v>5134</v>
      </c>
      <c r="D127" s="846" t="s">
        <v>5020</v>
      </c>
      <c r="E127" s="893" t="s">
        <v>5135</v>
      </c>
      <c r="F127" s="894"/>
      <c r="G127" s="1031" t="e">
        <f>+H127/F127</f>
        <v>#DIV/0!</v>
      </c>
      <c r="H127" s="884"/>
      <c r="I127" s="860"/>
      <c r="J127" s="860"/>
      <c r="K127" s="897"/>
    </row>
    <row r="128" spans="1:11">
      <c r="A128" s="891">
        <v>39004</v>
      </c>
      <c r="B128" s="892" t="s">
        <v>5172</v>
      </c>
      <c r="C128" s="857" t="s">
        <v>5173</v>
      </c>
      <c r="D128" s="846" t="s">
        <v>4913</v>
      </c>
      <c r="E128" s="893" t="s">
        <v>5174</v>
      </c>
      <c r="F128" s="894">
        <v>10</v>
      </c>
      <c r="G128" s="1031">
        <f>+H128/F128</f>
        <v>149565.46000000002</v>
      </c>
      <c r="H128" s="862">
        <v>1495654.6</v>
      </c>
      <c r="I128" s="860"/>
      <c r="J128" s="860"/>
      <c r="K128" s="897">
        <v>1400000</v>
      </c>
    </row>
    <row r="129" spans="1:15">
      <c r="A129" s="891">
        <v>39410</v>
      </c>
      <c r="B129" s="892" t="s">
        <v>5181</v>
      </c>
      <c r="C129" s="857" t="s">
        <v>5182</v>
      </c>
      <c r="D129" s="846" t="s">
        <v>4913</v>
      </c>
      <c r="E129" s="893" t="s">
        <v>5183</v>
      </c>
      <c r="F129" s="894">
        <v>15</v>
      </c>
      <c r="G129" s="1031">
        <f t="shared" si="1"/>
        <v>574098.40399999998</v>
      </c>
      <c r="H129" s="862">
        <v>8611476.0600000005</v>
      </c>
      <c r="I129" s="860"/>
      <c r="J129" s="860"/>
      <c r="K129" s="897">
        <v>8000000</v>
      </c>
    </row>
    <row r="130" spans="1:15">
      <c r="A130" s="891">
        <v>1014029</v>
      </c>
      <c r="B130" s="892" t="s">
        <v>5184</v>
      </c>
      <c r="C130" s="857" t="s">
        <v>5185</v>
      </c>
      <c r="D130" s="846" t="s">
        <v>4924</v>
      </c>
      <c r="E130" s="893" t="s">
        <v>5186</v>
      </c>
      <c r="F130" s="894">
        <v>84</v>
      </c>
      <c r="G130" s="1031">
        <f t="shared" si="1"/>
        <v>6419.27</v>
      </c>
      <c r="H130" s="862">
        <v>539218.68000000005</v>
      </c>
      <c r="I130" s="860"/>
      <c r="J130" s="860"/>
      <c r="K130" s="897">
        <v>500000</v>
      </c>
    </row>
    <row r="131" spans="1:15">
      <c r="A131" s="891">
        <v>1014063</v>
      </c>
      <c r="B131" s="892" t="s">
        <v>5184</v>
      </c>
      <c r="C131" s="857" t="s">
        <v>5194</v>
      </c>
      <c r="D131" s="846" t="s">
        <v>4924</v>
      </c>
      <c r="E131" s="893" t="s">
        <v>5186</v>
      </c>
      <c r="F131" s="894">
        <v>42</v>
      </c>
      <c r="G131" s="1031">
        <f>+H131/F131</f>
        <v>6419.27</v>
      </c>
      <c r="H131" s="862">
        <v>269609.34000000003</v>
      </c>
      <c r="I131" s="860"/>
      <c r="J131" s="860"/>
      <c r="K131" s="897"/>
    </row>
    <row r="132" spans="1:15">
      <c r="A132" s="891">
        <v>1014044</v>
      </c>
      <c r="B132" s="892" t="s">
        <v>5184</v>
      </c>
      <c r="C132" s="857" t="s">
        <v>5194</v>
      </c>
      <c r="D132" s="846" t="s">
        <v>4924</v>
      </c>
      <c r="E132" s="893" t="s">
        <v>5186</v>
      </c>
      <c r="F132" s="894">
        <v>84</v>
      </c>
      <c r="G132" s="1031">
        <f>+H132/F132</f>
        <v>6419.27</v>
      </c>
      <c r="H132" s="862">
        <v>539218.68000000005</v>
      </c>
      <c r="I132" s="860"/>
      <c r="J132" s="860"/>
      <c r="K132" s="897">
        <v>800000</v>
      </c>
    </row>
    <row r="133" spans="1:15">
      <c r="A133" s="891">
        <v>69400</v>
      </c>
      <c r="B133" s="892" t="s">
        <v>5187</v>
      </c>
      <c r="C133" s="857" t="s">
        <v>5188</v>
      </c>
      <c r="D133" s="846" t="s">
        <v>4909</v>
      </c>
      <c r="E133" s="893" t="s">
        <v>5189</v>
      </c>
      <c r="F133" s="894">
        <v>2</v>
      </c>
      <c r="G133" s="902">
        <f t="shared" si="1"/>
        <v>60194.42</v>
      </c>
      <c r="H133" s="898">
        <v>120388.84</v>
      </c>
      <c r="I133" s="860"/>
      <c r="J133" s="860"/>
      <c r="K133" s="897"/>
    </row>
    <row r="134" spans="1:15">
      <c r="A134" s="891">
        <v>69402</v>
      </c>
      <c r="B134" s="892" t="s">
        <v>5187</v>
      </c>
      <c r="C134" s="857" t="s">
        <v>5190</v>
      </c>
      <c r="D134" s="846" t="s">
        <v>4909</v>
      </c>
      <c r="E134" s="893" t="s">
        <v>5189</v>
      </c>
      <c r="F134" s="894">
        <v>17</v>
      </c>
      <c r="G134" s="902">
        <f t="shared" si="1"/>
        <v>60194.42</v>
      </c>
      <c r="H134" s="898">
        <v>1023305.14</v>
      </c>
      <c r="I134" s="860"/>
      <c r="J134" s="860"/>
      <c r="K134" s="897">
        <v>1000000</v>
      </c>
    </row>
    <row r="135" spans="1:15">
      <c r="A135" s="891">
        <v>14000</v>
      </c>
      <c r="B135" s="892" t="s">
        <v>5195</v>
      </c>
      <c r="C135" s="857" t="s">
        <v>5196</v>
      </c>
      <c r="D135" s="846" t="s">
        <v>5020</v>
      </c>
      <c r="E135" s="893" t="s">
        <v>5197</v>
      </c>
      <c r="F135" s="894">
        <v>12</v>
      </c>
      <c r="G135" s="902">
        <f>+H135/F135</f>
        <v>353802.07500000001</v>
      </c>
      <c r="H135" s="898">
        <v>4245624.9000000004</v>
      </c>
      <c r="I135" s="860"/>
      <c r="J135" s="860"/>
      <c r="K135" s="897">
        <v>4000000</v>
      </c>
    </row>
    <row r="136" spans="1:15">
      <c r="A136" s="891">
        <v>1039343</v>
      </c>
      <c r="B136" s="892" t="s">
        <v>5198</v>
      </c>
      <c r="C136" s="857" t="s">
        <v>5199</v>
      </c>
      <c r="D136" s="846" t="s">
        <v>4924</v>
      </c>
      <c r="E136" s="893" t="s">
        <v>5200</v>
      </c>
      <c r="F136" s="894">
        <v>630</v>
      </c>
      <c r="G136" s="902">
        <f>+H136/F136</f>
        <v>7122.9462857142862</v>
      </c>
      <c r="H136" s="898">
        <v>4487456.16</v>
      </c>
      <c r="I136" s="860"/>
      <c r="J136" s="860"/>
      <c r="K136" s="897">
        <v>4000000</v>
      </c>
    </row>
    <row r="137" spans="1:15" ht="13.8" thickBot="1">
      <c r="A137" s="891"/>
      <c r="B137" s="892"/>
      <c r="C137" s="857"/>
      <c r="D137" s="846"/>
      <c r="E137" s="893"/>
      <c r="F137" s="894"/>
      <c r="G137" s="902"/>
      <c r="H137" s="898"/>
      <c r="I137" s="860"/>
      <c r="J137" s="860"/>
      <c r="K137" s="897"/>
    </row>
    <row r="138" spans="1:15" ht="13.8" thickBot="1">
      <c r="A138" s="905" t="s">
        <v>81</v>
      </c>
      <c r="B138" s="102"/>
      <c r="C138" s="102"/>
      <c r="D138" s="102"/>
      <c r="E138" s="906"/>
      <c r="F138" s="275"/>
      <c r="G138" s="842"/>
      <c r="H138" s="907"/>
      <c r="I138" s="860"/>
      <c r="J138" s="860"/>
      <c r="K138" s="897"/>
    </row>
    <row r="139" spans="1:15" ht="13.8" thickBot="1">
      <c r="A139" s="908"/>
      <c r="B139" s="132"/>
      <c r="C139" s="132"/>
      <c r="D139" s="132"/>
      <c r="E139" s="909"/>
      <c r="F139" s="581"/>
      <c r="G139" s="910"/>
      <c r="H139" s="911"/>
      <c r="I139" s="131"/>
      <c r="J139" s="912"/>
      <c r="K139" s="852"/>
    </row>
    <row r="140" spans="1:15" ht="13.8" thickBot="1">
      <c r="A140" s="840" t="s">
        <v>6848</v>
      </c>
      <c r="B140" s="841"/>
      <c r="C140" s="102"/>
      <c r="D140" s="913"/>
      <c r="E140" s="914"/>
      <c r="F140" s="915"/>
      <c r="G140" s="916"/>
      <c r="H140" s="917">
        <f>SUM(H141:H164)</f>
        <v>70743787.480000004</v>
      </c>
      <c r="I140" s="860"/>
      <c r="J140" s="860"/>
      <c r="K140" s="1027">
        <f>SUM(K141:K164)</f>
        <v>62445000</v>
      </c>
      <c r="M140" s="890"/>
      <c r="N140" s="890"/>
      <c r="O140" s="890"/>
    </row>
    <row r="141" spans="1:15" ht="52.8">
      <c r="A141" s="891">
        <v>160</v>
      </c>
      <c r="B141" s="892" t="s">
        <v>6849</v>
      </c>
      <c r="C141" s="918" t="s">
        <v>6850</v>
      </c>
      <c r="D141" s="919" t="s">
        <v>4913</v>
      </c>
      <c r="E141" s="920" t="s">
        <v>6851</v>
      </c>
      <c r="F141" s="921">
        <v>331</v>
      </c>
      <c r="G141" s="922">
        <f t="shared" ref="G141:G150" si="2">+H141/F141</f>
        <v>616</v>
      </c>
      <c r="H141" s="923">
        <v>203896</v>
      </c>
      <c r="I141" s="860"/>
      <c r="J141" s="860"/>
      <c r="K141" s="897">
        <v>200000</v>
      </c>
      <c r="L141" s="835"/>
    </row>
    <row r="142" spans="1:15" ht="13.5" customHeight="1">
      <c r="A142" s="891">
        <v>86712</v>
      </c>
      <c r="B142" s="892" t="s">
        <v>6852</v>
      </c>
      <c r="C142" s="918" t="s">
        <v>6853</v>
      </c>
      <c r="D142" s="919" t="s">
        <v>5020</v>
      </c>
      <c r="E142" s="920" t="s">
        <v>6854</v>
      </c>
      <c r="F142" s="921">
        <v>2</v>
      </c>
      <c r="G142" s="922">
        <f t="shared" si="2"/>
        <v>44519.31</v>
      </c>
      <c r="H142" s="923">
        <v>89038.62</v>
      </c>
      <c r="I142" s="860"/>
      <c r="J142" s="860"/>
      <c r="K142" s="897">
        <v>200000</v>
      </c>
    </row>
    <row r="143" spans="1:15" ht="52.8">
      <c r="A143" s="891">
        <v>994</v>
      </c>
      <c r="B143" s="892" t="s">
        <v>6855</v>
      </c>
      <c r="C143" s="918" t="s">
        <v>6856</v>
      </c>
      <c r="D143" s="919" t="s">
        <v>5020</v>
      </c>
      <c r="E143" s="920" t="s">
        <v>6857</v>
      </c>
      <c r="F143" s="921">
        <v>0</v>
      </c>
      <c r="G143" s="922" t="e">
        <f t="shared" si="2"/>
        <v>#DIV/0!</v>
      </c>
      <c r="H143" s="923">
        <v>0</v>
      </c>
      <c r="I143" s="860"/>
      <c r="J143" s="860"/>
      <c r="K143" s="897">
        <v>0</v>
      </c>
    </row>
    <row r="144" spans="1:15" ht="12.75" customHeight="1">
      <c r="A144" s="891">
        <v>137</v>
      </c>
      <c r="B144" s="892" t="s">
        <v>6858</v>
      </c>
      <c r="C144" s="918" t="s">
        <v>6859</v>
      </c>
      <c r="D144" s="919" t="s">
        <v>6860</v>
      </c>
      <c r="E144" s="920" t="s">
        <v>6861</v>
      </c>
      <c r="F144" s="921">
        <v>208</v>
      </c>
      <c r="G144" s="922">
        <f t="shared" si="2"/>
        <v>0.33</v>
      </c>
      <c r="H144" s="923">
        <v>68.64</v>
      </c>
      <c r="I144" s="860"/>
      <c r="J144" s="860"/>
      <c r="K144" s="897">
        <v>500</v>
      </c>
    </row>
    <row r="145" spans="1:11" ht="39.6">
      <c r="A145" s="891">
        <v>558</v>
      </c>
      <c r="B145" s="892" t="s">
        <v>6858</v>
      </c>
      <c r="C145" s="918" t="s">
        <v>6862</v>
      </c>
      <c r="D145" s="919" t="s">
        <v>6860</v>
      </c>
      <c r="E145" s="920" t="s">
        <v>6863</v>
      </c>
      <c r="F145" s="921">
        <v>500</v>
      </c>
      <c r="G145" s="922">
        <f t="shared" si="2"/>
        <v>0.33</v>
      </c>
      <c r="H145" s="923">
        <v>165</v>
      </c>
      <c r="I145" s="860"/>
      <c r="J145" s="860"/>
      <c r="K145" s="897">
        <v>500</v>
      </c>
    </row>
    <row r="146" spans="1:11" ht="66">
      <c r="A146" s="891">
        <v>39410</v>
      </c>
      <c r="B146" s="892"/>
      <c r="C146" s="918" t="s">
        <v>6864</v>
      </c>
      <c r="D146" s="919" t="s">
        <v>5020</v>
      </c>
      <c r="E146" s="920" t="s">
        <v>6865</v>
      </c>
      <c r="F146" s="921">
        <v>21</v>
      </c>
      <c r="G146" s="922">
        <f t="shared" si="2"/>
        <v>596942.94000000006</v>
      </c>
      <c r="H146" s="923">
        <v>12535801.74</v>
      </c>
      <c r="I146" s="860"/>
      <c r="J146" s="860"/>
      <c r="K146" s="897">
        <v>0</v>
      </c>
    </row>
    <row r="147" spans="1:11" ht="79.2">
      <c r="A147" s="891">
        <v>75</v>
      </c>
      <c r="B147" s="892" t="s">
        <v>6866</v>
      </c>
      <c r="C147" s="918" t="s">
        <v>6867</v>
      </c>
      <c r="D147" s="919" t="s">
        <v>4913</v>
      </c>
      <c r="E147" s="920" t="s">
        <v>6868</v>
      </c>
      <c r="F147" s="921">
        <v>10</v>
      </c>
      <c r="G147" s="922">
        <f t="shared" si="2"/>
        <v>2007.9270000000001</v>
      </c>
      <c r="H147" s="923">
        <v>20079.27</v>
      </c>
      <c r="I147" s="860"/>
      <c r="J147" s="860"/>
      <c r="K147" s="897">
        <v>20000</v>
      </c>
    </row>
    <row r="148" spans="1:11" ht="52.8">
      <c r="A148" s="891">
        <v>119301</v>
      </c>
      <c r="B148" s="892" t="s">
        <v>6869</v>
      </c>
      <c r="C148" s="918" t="s">
        <v>6870</v>
      </c>
      <c r="D148" s="919" t="s">
        <v>5020</v>
      </c>
      <c r="E148" s="920" t="s">
        <v>6871</v>
      </c>
      <c r="F148" s="921">
        <v>13</v>
      </c>
      <c r="G148" s="922">
        <f t="shared" si="2"/>
        <v>253241.32307692309</v>
      </c>
      <c r="H148" s="923">
        <v>3292137.2</v>
      </c>
      <c r="I148" s="860"/>
      <c r="J148" s="860"/>
      <c r="K148" s="897">
        <v>9000000</v>
      </c>
    </row>
    <row r="149" spans="1:11" ht="52.8">
      <c r="A149" s="891">
        <v>1516</v>
      </c>
      <c r="B149" s="892" t="s">
        <v>6872</v>
      </c>
      <c r="C149" s="918" t="s">
        <v>6873</v>
      </c>
      <c r="D149" s="919" t="s">
        <v>4913</v>
      </c>
      <c r="E149" s="920" t="s">
        <v>6874</v>
      </c>
      <c r="F149" s="921">
        <v>70</v>
      </c>
      <c r="G149" s="922">
        <f t="shared" si="2"/>
        <v>1382.8571428571429</v>
      </c>
      <c r="H149" s="923">
        <v>96800</v>
      </c>
      <c r="I149" s="860"/>
      <c r="J149" s="860"/>
      <c r="K149" s="897">
        <v>100000</v>
      </c>
    </row>
    <row r="150" spans="1:11" ht="66">
      <c r="A150" s="891">
        <v>99100</v>
      </c>
      <c r="B150" s="892" t="s">
        <v>6875</v>
      </c>
      <c r="C150" s="918" t="s">
        <v>6876</v>
      </c>
      <c r="D150" s="919" t="s">
        <v>5020</v>
      </c>
      <c r="E150" s="920" t="s">
        <v>6877</v>
      </c>
      <c r="F150" s="921">
        <v>72</v>
      </c>
      <c r="G150" s="922">
        <f t="shared" si="2"/>
        <v>119082.11791666667</v>
      </c>
      <c r="H150" s="923">
        <v>8573912.4900000002</v>
      </c>
      <c r="I150" s="860"/>
      <c r="J150" s="860"/>
      <c r="K150" s="897">
        <v>10000000</v>
      </c>
    </row>
    <row r="151" spans="1:11" ht="21" customHeight="1">
      <c r="A151" s="891">
        <v>104421</v>
      </c>
      <c r="B151" s="892" t="s">
        <v>6878</v>
      </c>
      <c r="C151" s="918" t="s">
        <v>6879</v>
      </c>
      <c r="D151" s="919" t="s">
        <v>5020</v>
      </c>
      <c r="E151" s="920" t="s">
        <v>6880</v>
      </c>
      <c r="F151" s="921">
        <v>35</v>
      </c>
      <c r="G151" s="922">
        <f>+H151/F151</f>
        <v>195738.66942857142</v>
      </c>
      <c r="H151" s="923">
        <v>6850853.4299999997</v>
      </c>
      <c r="I151" s="860"/>
      <c r="J151" s="860"/>
      <c r="K151" s="897">
        <v>9000000</v>
      </c>
    </row>
    <row r="152" spans="1:11" ht="13.5" customHeight="1">
      <c r="A152" s="891">
        <v>3125305</v>
      </c>
      <c r="B152" s="892" t="s">
        <v>6881</v>
      </c>
      <c r="C152" s="918" t="s">
        <v>6882</v>
      </c>
      <c r="D152" s="919" t="s">
        <v>6860</v>
      </c>
      <c r="E152" s="920"/>
      <c r="F152" s="921">
        <v>10</v>
      </c>
      <c r="G152" s="922">
        <f>+H152/F152</f>
        <v>1408.66</v>
      </c>
      <c r="H152" s="923">
        <v>14086.6</v>
      </c>
      <c r="I152" s="860"/>
      <c r="J152" s="860"/>
      <c r="K152" s="897">
        <v>0</v>
      </c>
    </row>
    <row r="153" spans="1:11" ht="52.8">
      <c r="A153" s="891">
        <v>90151</v>
      </c>
      <c r="B153" s="892" t="s">
        <v>6883</v>
      </c>
      <c r="C153" s="918" t="s">
        <v>6884</v>
      </c>
      <c r="D153" s="919" t="s">
        <v>5020</v>
      </c>
      <c r="E153" s="920" t="s">
        <v>6885</v>
      </c>
      <c r="F153" s="921">
        <v>7</v>
      </c>
      <c r="G153" s="922">
        <f t="shared" ref="G153:G162" si="3">+H153/F153</f>
        <v>110308.55</v>
      </c>
      <c r="H153" s="923">
        <v>772159.85</v>
      </c>
      <c r="I153" s="860"/>
      <c r="J153" s="860"/>
      <c r="K153" s="897">
        <v>1000000</v>
      </c>
    </row>
    <row r="154" spans="1:11" ht="52.8">
      <c r="A154" s="891">
        <v>7107</v>
      </c>
      <c r="B154" s="892" t="s">
        <v>6886</v>
      </c>
      <c r="C154" s="918" t="s">
        <v>6887</v>
      </c>
      <c r="D154" s="919" t="s">
        <v>5020</v>
      </c>
      <c r="E154" s="920" t="s">
        <v>6888</v>
      </c>
      <c r="F154" s="921">
        <v>120</v>
      </c>
      <c r="G154" s="922">
        <f t="shared" si="3"/>
        <v>440</v>
      </c>
      <c r="H154" s="923">
        <v>52800</v>
      </c>
      <c r="I154" s="860"/>
      <c r="J154" s="860"/>
      <c r="K154" s="897">
        <v>50000</v>
      </c>
    </row>
    <row r="155" spans="1:11" ht="52.8">
      <c r="A155" s="891">
        <v>40130</v>
      </c>
      <c r="B155" s="892" t="s">
        <v>6889</v>
      </c>
      <c r="C155" s="918" t="s">
        <v>6890</v>
      </c>
      <c r="D155" s="919" t="s">
        <v>4913</v>
      </c>
      <c r="E155" s="920" t="s">
        <v>6891</v>
      </c>
      <c r="F155" s="921">
        <v>1242</v>
      </c>
      <c r="G155" s="922">
        <f t="shared" si="3"/>
        <v>1658.4461111111111</v>
      </c>
      <c r="H155" s="923">
        <v>2059790.07</v>
      </c>
      <c r="I155" s="860"/>
      <c r="J155" s="860"/>
      <c r="K155" s="897">
        <v>2000000</v>
      </c>
    </row>
    <row r="156" spans="1:11" ht="39.6">
      <c r="A156" s="891"/>
      <c r="B156" s="892" t="s">
        <v>6889</v>
      </c>
      <c r="C156" s="918" t="s">
        <v>6892</v>
      </c>
      <c r="D156" s="919" t="s">
        <v>4913</v>
      </c>
      <c r="E156" s="920" t="s">
        <v>6893</v>
      </c>
      <c r="F156" s="921">
        <v>5226</v>
      </c>
      <c r="G156" s="922">
        <f t="shared" si="3"/>
        <v>3327.201882893226</v>
      </c>
      <c r="H156" s="923">
        <v>17387957.039999999</v>
      </c>
      <c r="I156" s="860"/>
      <c r="J156" s="860"/>
      <c r="K156" s="897">
        <v>18000000</v>
      </c>
    </row>
    <row r="157" spans="1:11" ht="12.75" customHeight="1">
      <c r="A157" s="891">
        <v>1395</v>
      </c>
      <c r="B157" s="892" t="s">
        <v>6894</v>
      </c>
      <c r="C157" s="918" t="s">
        <v>6895</v>
      </c>
      <c r="D157" s="919" t="s">
        <v>5020</v>
      </c>
      <c r="E157" s="920" t="s">
        <v>6896</v>
      </c>
      <c r="F157" s="921">
        <v>84</v>
      </c>
      <c r="G157" s="922">
        <f t="shared" si="3"/>
        <v>79474.406547619059</v>
      </c>
      <c r="H157" s="923">
        <v>6675850.1500000004</v>
      </c>
      <c r="I157" s="860"/>
      <c r="J157" s="860"/>
      <c r="K157" s="897">
        <v>0</v>
      </c>
    </row>
    <row r="158" spans="1:11" ht="66">
      <c r="A158" s="891">
        <v>7777013</v>
      </c>
      <c r="B158" s="892" t="s">
        <v>6897</v>
      </c>
      <c r="C158" s="918" t="s">
        <v>6898</v>
      </c>
      <c r="D158" s="919" t="s">
        <v>6899</v>
      </c>
      <c r="E158" s="920" t="s">
        <v>6900</v>
      </c>
      <c r="F158" s="921">
        <v>3</v>
      </c>
      <c r="G158" s="922">
        <f t="shared" si="3"/>
        <v>586298.09666666668</v>
      </c>
      <c r="H158" s="923">
        <v>1758894.29</v>
      </c>
      <c r="I158" s="860"/>
      <c r="J158" s="860"/>
      <c r="K158" s="897">
        <v>500000</v>
      </c>
    </row>
    <row r="159" spans="1:11" ht="52.8">
      <c r="A159" s="891">
        <v>1208</v>
      </c>
      <c r="B159" s="892" t="s">
        <v>6901</v>
      </c>
      <c r="C159" s="918" t="s">
        <v>6902</v>
      </c>
      <c r="D159" s="919" t="s">
        <v>6860</v>
      </c>
      <c r="E159" s="920" t="s">
        <v>6903</v>
      </c>
      <c r="F159" s="921">
        <v>6</v>
      </c>
      <c r="G159" s="922">
        <f t="shared" si="3"/>
        <v>1451.0649999999998</v>
      </c>
      <c r="H159" s="923">
        <v>8706.39</v>
      </c>
      <c r="I159" s="860"/>
      <c r="J159" s="860"/>
      <c r="K159" s="897">
        <v>10000</v>
      </c>
    </row>
    <row r="160" spans="1:11" ht="19.5" customHeight="1">
      <c r="A160" s="891">
        <v>72</v>
      </c>
      <c r="B160" s="892" t="s">
        <v>6904</v>
      </c>
      <c r="C160" s="918" t="s">
        <v>6905</v>
      </c>
      <c r="D160" s="919" t="s">
        <v>4955</v>
      </c>
      <c r="E160" s="920" t="s">
        <v>6906</v>
      </c>
      <c r="F160" s="921">
        <v>75</v>
      </c>
      <c r="G160" s="922">
        <f t="shared" si="3"/>
        <v>14170.786666666667</v>
      </c>
      <c r="H160" s="923">
        <v>1062809</v>
      </c>
      <c r="I160" s="860"/>
      <c r="J160" s="860"/>
      <c r="K160" s="897">
        <v>1000000</v>
      </c>
    </row>
    <row r="161" spans="1:13" ht="12.75" customHeight="1">
      <c r="A161" s="891">
        <v>39003</v>
      </c>
      <c r="B161" s="892" t="s">
        <v>6907</v>
      </c>
      <c r="C161" s="918" t="s">
        <v>6908</v>
      </c>
      <c r="D161" s="919" t="s">
        <v>5020</v>
      </c>
      <c r="E161" s="920" t="s">
        <v>6909</v>
      </c>
      <c r="F161" s="921">
        <v>50</v>
      </c>
      <c r="G161" s="922">
        <f t="shared" si="3"/>
        <v>97450.227799999993</v>
      </c>
      <c r="H161" s="923">
        <v>4872511.3899999997</v>
      </c>
      <c r="I161" s="860"/>
      <c r="J161" s="860"/>
      <c r="K161" s="897">
        <v>6000000</v>
      </c>
    </row>
    <row r="162" spans="1:13" ht="39.6">
      <c r="A162" s="891">
        <v>34005</v>
      </c>
      <c r="B162" s="892" t="s">
        <v>6910</v>
      </c>
      <c r="C162" s="918" t="s">
        <v>6911</v>
      </c>
      <c r="D162" s="919" t="s">
        <v>5020</v>
      </c>
      <c r="E162" s="920" t="s">
        <v>4925</v>
      </c>
      <c r="F162" s="921">
        <v>30</v>
      </c>
      <c r="G162" s="922">
        <f t="shared" si="3"/>
        <v>34636.910000000003</v>
      </c>
      <c r="H162" s="923">
        <v>1039107.3</v>
      </c>
      <c r="I162" s="860"/>
      <c r="J162" s="860"/>
      <c r="K162" s="897">
        <v>1344000</v>
      </c>
    </row>
    <row r="163" spans="1:13" ht="12" customHeight="1">
      <c r="A163" s="891">
        <v>1328536</v>
      </c>
      <c r="B163" s="892" t="s">
        <v>6912</v>
      </c>
      <c r="C163" s="918" t="s">
        <v>6913</v>
      </c>
      <c r="D163" s="919" t="s">
        <v>6860</v>
      </c>
      <c r="E163" s="920" t="s">
        <v>6914</v>
      </c>
      <c r="F163" s="921">
        <v>1</v>
      </c>
      <c r="G163" s="922">
        <f>+H163/F163</f>
        <v>6694.11</v>
      </c>
      <c r="H163" s="923">
        <v>6694.11</v>
      </c>
      <c r="I163" s="860"/>
      <c r="J163" s="860"/>
      <c r="K163" s="897">
        <v>20000</v>
      </c>
    </row>
    <row r="164" spans="1:13" ht="13.5" customHeight="1">
      <c r="A164" s="891">
        <v>321763</v>
      </c>
      <c r="B164" s="892" t="s">
        <v>6915</v>
      </c>
      <c r="C164" s="918" t="s">
        <v>6916</v>
      </c>
      <c r="D164" s="919" t="s">
        <v>5020</v>
      </c>
      <c r="E164" s="920" t="s">
        <v>6917</v>
      </c>
      <c r="F164" s="921">
        <v>256</v>
      </c>
      <c r="G164" s="922">
        <f>+H164/F164</f>
        <v>13162.769140625</v>
      </c>
      <c r="H164" s="923">
        <v>3369668.9</v>
      </c>
      <c r="I164" s="860"/>
      <c r="J164" s="860"/>
      <c r="K164" s="897">
        <v>4000000</v>
      </c>
    </row>
    <row r="165" spans="1:13" ht="13.8" thickBot="1">
      <c r="A165" s="891"/>
      <c r="B165" s="892"/>
      <c r="C165" s="857"/>
      <c r="D165" s="924"/>
      <c r="E165" s="925"/>
      <c r="F165" s="926"/>
      <c r="G165" s="927"/>
      <c r="H165" s="928"/>
      <c r="I165" s="860"/>
      <c r="J165" s="184"/>
      <c r="K165" s="929"/>
    </row>
    <row r="166" spans="1:13" ht="13.8" thickBot="1">
      <c r="A166" s="840" t="s">
        <v>82</v>
      </c>
      <c r="B166" s="841"/>
      <c r="C166" s="102"/>
      <c r="D166" s="102"/>
      <c r="E166" s="889"/>
      <c r="F166" s="275"/>
      <c r="G166" s="842"/>
      <c r="H166" s="843">
        <f>+H167+H168+H169+H170+H171+H172+H173+H174+H175+H176+H177+H178+H179+H180</f>
        <v>308950141.24000001</v>
      </c>
      <c r="I166" s="860"/>
      <c r="J166" s="184"/>
      <c r="K166" s="930">
        <f>+K167+K168+K169+K170+K171+K172+K173+K174+K175+K176+K177+K178+K179+K180</f>
        <v>309118000</v>
      </c>
    </row>
    <row r="167" spans="1:13">
      <c r="A167" s="931" t="s">
        <v>66</v>
      </c>
      <c r="B167" s="932" t="s">
        <v>100</v>
      </c>
      <c r="C167" s="154"/>
      <c r="D167" s="154"/>
      <c r="E167" s="933"/>
      <c r="F167" s="198"/>
      <c r="G167" s="934"/>
      <c r="H167" s="935">
        <v>27988641</v>
      </c>
      <c r="I167" s="183"/>
      <c r="J167" s="936"/>
      <c r="K167" s="937">
        <v>28000000</v>
      </c>
      <c r="L167" s="835"/>
    </row>
    <row r="168" spans="1:13">
      <c r="A168" s="931" t="s">
        <v>67</v>
      </c>
      <c r="B168" s="932" t="s">
        <v>275</v>
      </c>
      <c r="C168" s="154"/>
      <c r="D168" s="154"/>
      <c r="E168" s="933"/>
      <c r="F168" s="198"/>
      <c r="G168" s="934"/>
      <c r="H168" s="938">
        <v>143364496</v>
      </c>
      <c r="I168" s="183"/>
      <c r="J168" s="936"/>
      <c r="K168" s="852">
        <v>143400000</v>
      </c>
      <c r="M168" s="835"/>
    </row>
    <row r="169" spans="1:13">
      <c r="A169" s="931" t="s">
        <v>68</v>
      </c>
      <c r="B169" s="932" t="s">
        <v>102</v>
      </c>
      <c r="C169" s="154"/>
      <c r="D169" s="154"/>
      <c r="E169" s="933"/>
      <c r="F169" s="198"/>
      <c r="G169" s="934"/>
      <c r="H169" s="938">
        <v>6961352</v>
      </c>
      <c r="I169" s="183"/>
      <c r="J169" s="936"/>
      <c r="K169" s="852">
        <v>7000000</v>
      </c>
    </row>
    <row r="170" spans="1:13">
      <c r="A170" s="931" t="s">
        <v>69</v>
      </c>
      <c r="B170" s="932" t="s">
        <v>103</v>
      </c>
      <c r="C170" s="154"/>
      <c r="D170" s="154"/>
      <c r="E170" s="933"/>
      <c r="F170" s="198"/>
      <c r="G170" s="934"/>
      <c r="H170" s="938">
        <v>1478257</v>
      </c>
      <c r="I170" s="183"/>
      <c r="J170" s="936"/>
      <c r="K170" s="852">
        <v>1400000</v>
      </c>
      <c r="M170" s="835"/>
    </row>
    <row r="171" spans="1:13">
      <c r="A171" s="931" t="s">
        <v>70</v>
      </c>
      <c r="B171" s="932" t="s">
        <v>101</v>
      </c>
      <c r="C171" s="154"/>
      <c r="D171" s="154"/>
      <c r="E171" s="933"/>
      <c r="F171" s="198"/>
      <c r="G171" s="934"/>
      <c r="H171" s="938">
        <v>278009</v>
      </c>
      <c r="I171" s="183"/>
      <c r="J171" s="936"/>
      <c r="K171" s="852">
        <v>300000</v>
      </c>
    </row>
    <row r="172" spans="1:13">
      <c r="A172" s="931" t="s">
        <v>71</v>
      </c>
      <c r="B172" s="932" t="s">
        <v>86</v>
      </c>
      <c r="C172" s="154"/>
      <c r="D172" s="154"/>
      <c r="E172" s="933"/>
      <c r="F172" s="198"/>
      <c r="G172" s="934"/>
      <c r="H172" s="938">
        <v>7895654</v>
      </c>
      <c r="I172" s="183"/>
      <c r="J172" s="936"/>
      <c r="K172" s="852">
        <v>8000000</v>
      </c>
    </row>
    <row r="173" spans="1:13">
      <c r="A173" s="931" t="s">
        <v>72</v>
      </c>
      <c r="B173" s="932" t="s">
        <v>83</v>
      </c>
      <c r="C173" s="154"/>
      <c r="D173" s="154"/>
      <c r="E173" s="933"/>
      <c r="F173" s="198"/>
      <c r="G173" s="934"/>
      <c r="H173" s="938">
        <v>71935305</v>
      </c>
      <c r="I173" s="183"/>
      <c r="J173" s="936"/>
      <c r="K173" s="852">
        <v>72000000</v>
      </c>
    </row>
    <row r="174" spans="1:13">
      <c r="A174" s="931" t="s">
        <v>73</v>
      </c>
      <c r="B174" s="932" t="s">
        <v>84</v>
      </c>
      <c r="C174" s="154"/>
      <c r="D174" s="154"/>
      <c r="E174" s="933"/>
      <c r="F174" s="198"/>
      <c r="G174" s="934"/>
      <c r="H174" s="938">
        <v>2243883</v>
      </c>
      <c r="I174" s="183"/>
      <c r="J174" s="936"/>
      <c r="K174" s="852">
        <v>2200000</v>
      </c>
    </row>
    <row r="175" spans="1:13">
      <c r="A175" s="931" t="s">
        <v>74</v>
      </c>
      <c r="B175" s="932" t="s">
        <v>104</v>
      </c>
      <c r="C175" s="154"/>
      <c r="D175" s="154"/>
      <c r="E175" s="933"/>
      <c r="F175" s="198"/>
      <c r="G175" s="934"/>
      <c r="H175" s="938">
        <v>3199539</v>
      </c>
      <c r="I175" s="183"/>
      <c r="J175" s="936"/>
      <c r="K175" s="852">
        <v>3118000</v>
      </c>
    </row>
    <row r="176" spans="1:13">
      <c r="A176" s="931" t="s">
        <v>75</v>
      </c>
      <c r="B176" s="932" t="s">
        <v>99</v>
      </c>
      <c r="C176" s="154"/>
      <c r="D176" s="154"/>
      <c r="E176" s="933"/>
      <c r="F176" s="198"/>
      <c r="G176" s="934"/>
      <c r="H176" s="938">
        <v>12576122</v>
      </c>
      <c r="I176" s="183"/>
      <c r="J176" s="936"/>
      <c r="K176" s="852">
        <v>12500000</v>
      </c>
    </row>
    <row r="177" spans="1:12">
      <c r="A177" s="931" t="s">
        <v>76</v>
      </c>
      <c r="B177" s="932" t="s">
        <v>87</v>
      </c>
      <c r="C177" s="154"/>
      <c r="D177" s="154"/>
      <c r="E177" s="933"/>
      <c r="F177" s="198"/>
      <c r="G177" s="934"/>
      <c r="H177" s="938">
        <v>283507.24</v>
      </c>
      <c r="I177" s="183"/>
      <c r="J177" s="185"/>
      <c r="K177" s="852">
        <v>300000</v>
      </c>
      <c r="L177" s="835"/>
    </row>
    <row r="178" spans="1:12">
      <c r="A178" s="931" t="s">
        <v>77</v>
      </c>
      <c r="B178" s="932" t="s">
        <v>105</v>
      </c>
      <c r="C178" s="154"/>
      <c r="D178" s="154"/>
      <c r="E178" s="933"/>
      <c r="F178" s="198"/>
      <c r="G178" s="934"/>
      <c r="H178" s="938">
        <v>1190918</v>
      </c>
      <c r="I178" s="183"/>
      <c r="J178" s="185"/>
      <c r="K178" s="852">
        <v>1200000</v>
      </c>
    </row>
    <row r="179" spans="1:12">
      <c r="A179" s="931" t="s">
        <v>78</v>
      </c>
      <c r="B179" s="932" t="s">
        <v>106</v>
      </c>
      <c r="C179" s="154"/>
      <c r="D179" s="154"/>
      <c r="E179" s="933"/>
      <c r="F179" s="198"/>
      <c r="G179" s="934"/>
      <c r="H179" s="938">
        <v>192839</v>
      </c>
      <c r="I179" s="183"/>
      <c r="J179" s="185"/>
      <c r="K179" s="852">
        <v>200000</v>
      </c>
    </row>
    <row r="180" spans="1:12" ht="13.8" thickBot="1">
      <c r="A180" s="931" t="s">
        <v>79</v>
      </c>
      <c r="B180" s="932" t="s">
        <v>85</v>
      </c>
      <c r="C180" s="154"/>
      <c r="D180" s="154"/>
      <c r="E180" s="933"/>
      <c r="F180" s="198"/>
      <c r="G180" s="934"/>
      <c r="H180" s="939">
        <v>29361619</v>
      </c>
      <c r="I180" s="183"/>
      <c r="J180" s="185"/>
      <c r="K180" s="940">
        <v>29500000</v>
      </c>
    </row>
    <row r="181" spans="1:12" ht="14.4" thickBot="1">
      <c r="A181" s="941" t="s">
        <v>88</v>
      </c>
      <c r="B181" s="942"/>
      <c r="C181" s="942"/>
      <c r="D181" s="942"/>
      <c r="E181" s="943"/>
      <c r="F181" s="944"/>
      <c r="G181" s="945"/>
      <c r="H181" s="946">
        <f>+H166+H79+H8+H140</f>
        <v>1158362319.6799996</v>
      </c>
      <c r="I181" s="1033"/>
      <c r="J181" s="1034"/>
      <c r="K181" s="1032">
        <f>+K166+K79+K8+K140</f>
        <v>1138584000</v>
      </c>
    </row>
  </sheetData>
  <mergeCells count="7">
    <mergeCell ref="E6:E7"/>
    <mergeCell ref="I6:K6"/>
    <mergeCell ref="F6:H6"/>
    <mergeCell ref="A6:A7"/>
    <mergeCell ref="B6:B7"/>
    <mergeCell ref="C6:C7"/>
    <mergeCell ref="D6:D7"/>
  </mergeCells>
  <phoneticPr fontId="12" type="noConversion"/>
  <pageMargins left="0" right="0" top="0.74803149606299213" bottom="0.74803149606299213" header="0.31496062992125984" footer="0.31496062992125984"/>
  <pageSetup paperSize="9" fitToHeight="0" orientation="landscape" horizontalDpi="1200" verticalDpi="1200" r:id="rId1"/>
  <headerFooter alignWithMargins="0">
    <oddFooter>&amp;R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U965"/>
  <sheetViews>
    <sheetView view="pageBreakPreview" topLeftCell="B121" zoomScaleNormal="100" zoomScaleSheetLayoutView="100" workbookViewId="0">
      <selection activeCell="C1" sqref="C1:N1048576"/>
    </sheetView>
  </sheetViews>
  <sheetFormatPr defaultColWidth="9.109375" defaultRowHeight="10.199999999999999"/>
  <cols>
    <col min="1" max="1" width="16" style="805" hidden="1" customWidth="1"/>
    <col min="2" max="2" width="73" style="657" customWidth="1"/>
    <col min="3" max="5" width="7.6640625" style="657" hidden="1" customWidth="1"/>
    <col min="6" max="6" width="9.109375" style="657" hidden="1" customWidth="1"/>
    <col min="7" max="9" width="7.6640625" style="657" hidden="1" customWidth="1"/>
    <col min="10" max="10" width="9.44140625" style="657" hidden="1" customWidth="1"/>
    <col min="11" max="14" width="0" style="657" hidden="1" customWidth="1"/>
    <col min="15" max="15" width="9.109375" style="806"/>
    <col min="16" max="16" width="13" style="657" customWidth="1"/>
    <col min="17" max="17" width="9.109375" style="657"/>
    <col min="18" max="18" width="9.109375" style="806"/>
    <col min="19" max="19" width="14.6640625" style="657" customWidth="1"/>
    <col min="20" max="16384" width="9.109375" style="657"/>
  </cols>
  <sheetData>
    <row r="1" spans="1:21" s="645" customFormat="1" ht="15.6">
      <c r="A1" s="639"/>
      <c r="B1" s="135" t="s">
        <v>169</v>
      </c>
      <c r="C1" s="640" t="s">
        <v>6736</v>
      </c>
      <c r="D1" s="641"/>
      <c r="E1" s="642"/>
      <c r="F1" s="642"/>
      <c r="G1" s="642"/>
      <c r="H1" s="643"/>
      <c r="I1" s="642"/>
      <c r="J1" s="642"/>
      <c r="K1" s="643"/>
      <c r="L1" s="640" t="s">
        <v>6736</v>
      </c>
      <c r="M1" s="641"/>
      <c r="N1" s="643"/>
      <c r="O1" s="644" t="s">
        <v>6736</v>
      </c>
      <c r="P1" s="641"/>
      <c r="R1" s="644"/>
      <c r="S1" s="641"/>
      <c r="T1" s="643"/>
    </row>
    <row r="2" spans="1:21" s="645" customFormat="1" ht="15.6">
      <c r="A2" s="639"/>
      <c r="B2" s="135" t="s">
        <v>170</v>
      </c>
      <c r="C2" s="1127">
        <v>7017073</v>
      </c>
      <c r="D2" s="1127"/>
      <c r="E2" s="646"/>
      <c r="F2" s="642"/>
      <c r="G2" s="642"/>
      <c r="H2" s="643"/>
      <c r="I2" s="642"/>
      <c r="J2" s="642"/>
      <c r="K2" s="643"/>
      <c r="L2" s="1127">
        <v>7017073</v>
      </c>
      <c r="M2" s="1127"/>
      <c r="N2" s="643"/>
      <c r="O2" s="1127">
        <v>7017073</v>
      </c>
      <c r="P2" s="1127"/>
      <c r="R2" s="1127"/>
      <c r="S2" s="1127"/>
      <c r="T2" s="643"/>
    </row>
    <row r="3" spans="1:21" s="645" customFormat="1" ht="24">
      <c r="A3" s="639"/>
      <c r="B3" s="135" t="s">
        <v>171</v>
      </c>
      <c r="C3" s="647"/>
      <c r="D3" s="641"/>
      <c r="E3" s="642"/>
      <c r="F3" s="642"/>
      <c r="G3" s="642"/>
      <c r="H3" s="643"/>
      <c r="I3" s="642" t="s">
        <v>6737</v>
      </c>
      <c r="J3" s="642"/>
      <c r="K3" s="643"/>
      <c r="L3" s="648" t="s">
        <v>6738</v>
      </c>
      <c r="M3" s="642"/>
      <c r="N3" s="643"/>
      <c r="O3" s="649" t="s">
        <v>6739</v>
      </c>
      <c r="P3" s="642"/>
      <c r="R3" s="649"/>
      <c r="S3" s="642"/>
      <c r="T3" s="643"/>
    </row>
    <row r="4" spans="1:21" ht="15" thickBot="1">
      <c r="A4" s="650"/>
      <c r="B4" s="135" t="s">
        <v>6740</v>
      </c>
      <c r="C4" s="651" t="s">
        <v>276</v>
      </c>
      <c r="D4" s="652"/>
      <c r="E4" s="653"/>
      <c r="F4" s="653"/>
      <c r="G4" s="654"/>
      <c r="H4" s="655"/>
      <c r="I4" s="653"/>
      <c r="J4" s="654"/>
      <c r="K4" s="655"/>
      <c r="L4" s="653" t="s">
        <v>6741</v>
      </c>
      <c r="M4" s="654"/>
      <c r="N4" s="655"/>
      <c r="O4" s="656" t="s">
        <v>6741</v>
      </c>
      <c r="P4" s="654"/>
      <c r="R4" s="656"/>
      <c r="S4" s="654"/>
      <c r="T4" s="655"/>
    </row>
    <row r="5" spans="1:21" ht="13.8">
      <c r="A5" s="1128" t="s">
        <v>53</v>
      </c>
      <c r="B5" s="1130" t="s">
        <v>301</v>
      </c>
      <c r="C5" s="1132" t="s">
        <v>6742</v>
      </c>
      <c r="D5" s="1133"/>
      <c r="E5" s="1134"/>
      <c r="F5" s="1132" t="s">
        <v>6743</v>
      </c>
      <c r="G5" s="1133"/>
      <c r="H5" s="1134"/>
      <c r="I5" s="1132" t="s">
        <v>6744</v>
      </c>
      <c r="J5" s="1133"/>
      <c r="K5" s="1134"/>
      <c r="L5" s="1132" t="s">
        <v>6745</v>
      </c>
      <c r="M5" s="1133"/>
      <c r="N5" s="1134"/>
      <c r="O5" s="1132" t="s">
        <v>6746</v>
      </c>
      <c r="P5" s="1133"/>
      <c r="Q5" s="1134"/>
      <c r="R5" s="1132" t="s">
        <v>6747</v>
      </c>
      <c r="S5" s="1133"/>
      <c r="T5" s="1134"/>
    </row>
    <row r="6" spans="1:21" ht="11.25" customHeight="1">
      <c r="A6" s="1129"/>
      <c r="B6" s="1131"/>
      <c r="C6" s="658" t="s">
        <v>13</v>
      </c>
      <c r="D6" s="659" t="s">
        <v>50</v>
      </c>
      <c r="E6" s="660" t="s">
        <v>51</v>
      </c>
      <c r="F6" s="661" t="s">
        <v>13</v>
      </c>
      <c r="G6" s="659" t="s">
        <v>50</v>
      </c>
      <c r="H6" s="660" t="s">
        <v>51</v>
      </c>
      <c r="I6" s="661" t="s">
        <v>13</v>
      </c>
      <c r="J6" s="659" t="s">
        <v>50</v>
      </c>
      <c r="K6" s="660" t="s">
        <v>51</v>
      </c>
      <c r="L6" s="661" t="s">
        <v>13</v>
      </c>
      <c r="M6" s="659" t="s">
        <v>50</v>
      </c>
      <c r="N6" s="660" t="s">
        <v>51</v>
      </c>
      <c r="O6" s="662" t="s">
        <v>13</v>
      </c>
      <c r="P6" s="659" t="s">
        <v>50</v>
      </c>
      <c r="Q6" s="660" t="s">
        <v>51</v>
      </c>
      <c r="R6" s="662" t="s">
        <v>13</v>
      </c>
      <c r="S6" s="659" t="s">
        <v>50</v>
      </c>
      <c r="T6" s="660" t="s">
        <v>51</v>
      </c>
    </row>
    <row r="7" spans="1:21" s="672" customFormat="1" ht="15.6">
      <c r="A7" s="663"/>
      <c r="B7" s="664" t="s">
        <v>6748</v>
      </c>
      <c r="C7" s="665"/>
      <c r="D7" s="666"/>
      <c r="E7" s="667"/>
      <c r="F7" s="668"/>
      <c r="G7" s="666"/>
      <c r="H7" s="667"/>
      <c r="I7" s="668"/>
      <c r="J7" s="666"/>
      <c r="K7" s="667"/>
      <c r="L7" s="668"/>
      <c r="M7" s="666"/>
      <c r="N7" s="667"/>
      <c r="O7" s="669"/>
      <c r="P7" s="670"/>
      <c r="Q7" s="671"/>
      <c r="R7" s="669"/>
      <c r="S7" s="670"/>
      <c r="T7" s="671"/>
    </row>
    <row r="8" spans="1:21" s="678" customFormat="1" ht="26.25" customHeight="1">
      <c r="A8" s="673">
        <v>6207.1</v>
      </c>
      <c r="B8" s="674" t="s">
        <v>6749</v>
      </c>
      <c r="C8" s="675"/>
      <c r="D8" s="676"/>
      <c r="E8" s="671"/>
      <c r="F8" s="677"/>
      <c r="G8" s="676"/>
      <c r="H8" s="671"/>
      <c r="I8" s="677"/>
      <c r="J8" s="676"/>
      <c r="K8" s="671"/>
      <c r="L8" s="677"/>
      <c r="M8" s="676">
        <f>+L8*N8</f>
        <v>0</v>
      </c>
      <c r="N8" s="671"/>
      <c r="O8" s="669">
        <v>2</v>
      </c>
      <c r="P8" s="676">
        <f>+O8*Q8</f>
        <v>77000</v>
      </c>
      <c r="Q8" s="671">
        <v>38500</v>
      </c>
      <c r="R8" s="669">
        <v>2</v>
      </c>
      <c r="S8" s="676">
        <f>+R8*T8</f>
        <v>77000</v>
      </c>
      <c r="T8" s="671">
        <v>38500</v>
      </c>
    </row>
    <row r="9" spans="1:21" s="678" customFormat="1" ht="12">
      <c r="A9" s="673" t="s">
        <v>5237</v>
      </c>
      <c r="B9" s="674" t="s">
        <v>6750</v>
      </c>
      <c r="C9" s="675"/>
      <c r="D9" s="676"/>
      <c r="E9" s="671"/>
      <c r="F9" s="677"/>
      <c r="G9" s="676"/>
      <c r="H9" s="671"/>
      <c r="I9" s="677"/>
      <c r="J9" s="676"/>
      <c r="K9" s="671"/>
      <c r="L9" s="677"/>
      <c r="M9" s="676">
        <f>+L9*N9</f>
        <v>0</v>
      </c>
      <c r="N9" s="671"/>
      <c r="O9" s="669">
        <v>5</v>
      </c>
      <c r="P9" s="676">
        <f>+O9*Q9</f>
        <v>170500</v>
      </c>
      <c r="Q9" s="671">
        <v>34100</v>
      </c>
      <c r="R9" s="669">
        <v>6</v>
      </c>
      <c r="S9" s="676">
        <f>+R9*T9</f>
        <v>204600</v>
      </c>
      <c r="T9" s="671">
        <v>34100</v>
      </c>
    </row>
    <row r="10" spans="1:21" s="678" customFormat="1" ht="12">
      <c r="A10" s="673" t="s">
        <v>5237</v>
      </c>
      <c r="B10" s="674" t="s">
        <v>6751</v>
      </c>
      <c r="C10" s="675"/>
      <c r="D10" s="676"/>
      <c r="E10" s="671"/>
      <c r="F10" s="677"/>
      <c r="G10" s="676"/>
      <c r="H10" s="671"/>
      <c r="I10" s="677"/>
      <c r="J10" s="676"/>
      <c r="K10" s="671"/>
      <c r="L10" s="677"/>
      <c r="M10" s="676">
        <f>+L10*N10</f>
        <v>0</v>
      </c>
      <c r="N10" s="671"/>
      <c r="O10" s="669"/>
      <c r="P10" s="676">
        <f>+O10*Q10</f>
        <v>0</v>
      </c>
      <c r="Q10" s="671">
        <v>34100</v>
      </c>
      <c r="R10" s="669">
        <v>1</v>
      </c>
      <c r="S10" s="676">
        <f>+R10*T10</f>
        <v>34100</v>
      </c>
      <c r="T10" s="671">
        <v>34100</v>
      </c>
    </row>
    <row r="11" spans="1:21" ht="12">
      <c r="A11" s="679">
        <v>6564</v>
      </c>
      <c r="B11" s="680" t="s">
        <v>6752</v>
      </c>
      <c r="C11" s="681">
        <v>10</v>
      </c>
      <c r="D11" s="676">
        <f>+C11*E11</f>
        <v>1017720</v>
      </c>
      <c r="E11" s="682">
        <v>101772</v>
      </c>
      <c r="F11" s="683">
        <v>8</v>
      </c>
      <c r="G11" s="676">
        <f>+F11*H11</f>
        <v>814176</v>
      </c>
      <c r="H11" s="682">
        <v>101772</v>
      </c>
      <c r="I11" s="683">
        <v>4</v>
      </c>
      <c r="J11" s="676">
        <f>+I11*K11</f>
        <v>407088</v>
      </c>
      <c r="K11" s="682">
        <v>101772</v>
      </c>
      <c r="L11" s="683"/>
      <c r="M11" s="676">
        <f>+L11*N11</f>
        <v>0</v>
      </c>
      <c r="N11" s="682"/>
      <c r="O11" s="684">
        <v>7</v>
      </c>
      <c r="P11" s="676">
        <f>+O11*Q11</f>
        <v>616000</v>
      </c>
      <c r="Q11" s="682">
        <v>88000</v>
      </c>
      <c r="R11" s="684">
        <v>6</v>
      </c>
      <c r="S11" s="676">
        <f>+R11*T11</f>
        <v>528000</v>
      </c>
      <c r="T11" s="682">
        <v>88000</v>
      </c>
    </row>
    <row r="12" spans="1:21" ht="12">
      <c r="A12" s="679"/>
      <c r="B12" s="680" t="s">
        <v>6753</v>
      </c>
      <c r="C12" s="681"/>
      <c r="D12" s="676"/>
      <c r="E12" s="682"/>
      <c r="F12" s="683"/>
      <c r="G12" s="676"/>
      <c r="H12" s="682"/>
      <c r="I12" s="683"/>
      <c r="J12" s="676"/>
      <c r="K12" s="682"/>
      <c r="L12" s="683"/>
      <c r="M12" s="676"/>
      <c r="N12" s="682"/>
      <c r="O12" s="684"/>
      <c r="P12" s="676"/>
      <c r="Q12" s="682">
        <v>50780.72</v>
      </c>
      <c r="R12" s="684">
        <v>1</v>
      </c>
      <c r="S12" s="676">
        <f>+R12*T12</f>
        <v>50780.72</v>
      </c>
      <c r="T12" s="682">
        <v>50780.72</v>
      </c>
      <c r="U12" s="685"/>
    </row>
    <row r="13" spans="1:21" ht="12">
      <c r="A13" s="679">
        <v>6074</v>
      </c>
      <c r="B13" s="686" t="s">
        <v>6754</v>
      </c>
      <c r="C13" s="681">
        <v>90</v>
      </c>
      <c r="D13" s="676">
        <f>+C13*E13</f>
        <v>22347.162</v>
      </c>
      <c r="E13" s="682">
        <v>248.30179999999999</v>
      </c>
      <c r="F13" s="683">
        <v>60</v>
      </c>
      <c r="G13" s="676">
        <v>23958</v>
      </c>
      <c r="H13" s="682">
        <f>+G13/F13</f>
        <v>399.3</v>
      </c>
      <c r="I13" s="683">
        <v>50</v>
      </c>
      <c r="J13" s="676">
        <f>+I13*K13</f>
        <v>19965</v>
      </c>
      <c r="K13" s="682">
        <v>399.3</v>
      </c>
      <c r="L13" s="683">
        <v>30</v>
      </c>
      <c r="M13" s="676">
        <f>+N13*L13</f>
        <v>18924</v>
      </c>
      <c r="N13" s="682">
        <v>630.79999999999995</v>
      </c>
      <c r="O13" s="684">
        <v>35</v>
      </c>
      <c r="P13" s="676">
        <f>+Q13*O13</f>
        <v>6737.5</v>
      </c>
      <c r="Q13" s="682">
        <v>192.5</v>
      </c>
      <c r="R13" s="684">
        <v>35</v>
      </c>
      <c r="S13" s="676">
        <f>+T13*R13</f>
        <v>6737.5</v>
      </c>
      <c r="T13" s="682">
        <v>192.5</v>
      </c>
    </row>
    <row r="14" spans="1:21" ht="12">
      <c r="A14" s="679">
        <v>6655</v>
      </c>
      <c r="B14" s="680" t="s">
        <v>6755</v>
      </c>
      <c r="C14" s="681">
        <v>55</v>
      </c>
      <c r="D14" s="676">
        <f>+C14*E14</f>
        <v>396275.01649999997</v>
      </c>
      <c r="E14" s="682">
        <v>7205.0002999999997</v>
      </c>
      <c r="F14" s="683">
        <v>57</v>
      </c>
      <c r="G14" s="676">
        <v>410685</v>
      </c>
      <c r="H14" s="682">
        <f>+G14/F14</f>
        <v>7205</v>
      </c>
      <c r="I14" s="683">
        <v>45</v>
      </c>
      <c r="J14" s="676">
        <f>+I14*K14</f>
        <v>324225</v>
      </c>
      <c r="K14" s="682">
        <v>7205</v>
      </c>
      <c r="L14" s="683"/>
      <c r="M14" s="676">
        <f>+L14*N14</f>
        <v>0</v>
      </c>
      <c r="N14" s="682"/>
      <c r="O14" s="684">
        <v>5</v>
      </c>
      <c r="P14" s="676">
        <f t="shared" ref="P14:P24" si="0">+O14*Q14</f>
        <v>66000</v>
      </c>
      <c r="Q14" s="682">
        <v>13200</v>
      </c>
      <c r="R14" s="684">
        <v>5</v>
      </c>
      <c r="S14" s="676">
        <f>+R14*T14</f>
        <v>66000</v>
      </c>
      <c r="T14" s="682">
        <v>13200</v>
      </c>
    </row>
    <row r="15" spans="1:21" ht="12">
      <c r="A15" s="679" t="s">
        <v>5238</v>
      </c>
      <c r="B15" s="680" t="s">
        <v>6756</v>
      </c>
      <c r="C15" s="687"/>
      <c r="D15" s="688"/>
      <c r="E15" s="689"/>
      <c r="F15" s="690"/>
      <c r="G15" s="688"/>
      <c r="H15" s="689"/>
      <c r="I15" s="690"/>
      <c r="J15" s="688"/>
      <c r="K15" s="689"/>
      <c r="L15" s="690"/>
      <c r="M15" s="687"/>
      <c r="N15" s="689"/>
      <c r="O15" s="691">
        <v>8</v>
      </c>
      <c r="P15" s="676">
        <f t="shared" si="0"/>
        <v>35200</v>
      </c>
      <c r="Q15" s="689">
        <v>4400</v>
      </c>
      <c r="R15" s="691">
        <v>10</v>
      </c>
      <c r="S15" s="676">
        <f>+R15*T15</f>
        <v>44000</v>
      </c>
      <c r="T15" s="689">
        <v>4400</v>
      </c>
    </row>
    <row r="16" spans="1:21" s="678" customFormat="1" ht="12">
      <c r="A16" s="673" t="s">
        <v>5236</v>
      </c>
      <c r="B16" s="674" t="s">
        <v>6757</v>
      </c>
      <c r="C16" s="675"/>
      <c r="D16" s="676"/>
      <c r="E16" s="671"/>
      <c r="F16" s="677"/>
      <c r="G16" s="676"/>
      <c r="H16" s="671"/>
      <c r="I16" s="677"/>
      <c r="J16" s="676"/>
      <c r="K16" s="671"/>
      <c r="L16" s="677"/>
      <c r="M16" s="676">
        <f>+L16*N16</f>
        <v>0</v>
      </c>
      <c r="N16" s="671"/>
      <c r="O16" s="669">
        <v>67</v>
      </c>
      <c r="P16" s="676">
        <f t="shared" si="0"/>
        <v>3981779.9973999998</v>
      </c>
      <c r="Q16" s="671">
        <v>59429.552199999998</v>
      </c>
      <c r="R16" s="669">
        <v>62</v>
      </c>
      <c r="S16" s="676">
        <f>+R16*T16</f>
        <v>3684632.2363999998</v>
      </c>
      <c r="T16" s="671">
        <v>59429.552199999998</v>
      </c>
    </row>
    <row r="17" spans="1:21" ht="12">
      <c r="A17" s="679">
        <v>6056</v>
      </c>
      <c r="B17" s="674" t="s">
        <v>6758</v>
      </c>
      <c r="C17" s="681">
        <v>5</v>
      </c>
      <c r="D17" s="676">
        <f>+C17*E17</f>
        <v>552909.5</v>
      </c>
      <c r="E17" s="682">
        <v>110581.9</v>
      </c>
      <c r="F17" s="683">
        <v>4</v>
      </c>
      <c r="G17" s="676">
        <v>444092</v>
      </c>
      <c r="H17" s="682">
        <f>+G17/F17</f>
        <v>111023</v>
      </c>
      <c r="I17" s="683">
        <v>3</v>
      </c>
      <c r="J17" s="676">
        <f>+I17*K17</f>
        <v>333069</v>
      </c>
      <c r="K17" s="682">
        <v>111023</v>
      </c>
      <c r="L17" s="683"/>
      <c r="M17" s="676">
        <f>+L17*N17</f>
        <v>0</v>
      </c>
      <c r="N17" s="682"/>
      <c r="O17" s="684">
        <v>25</v>
      </c>
      <c r="P17" s="676">
        <f t="shared" si="0"/>
        <v>704891</v>
      </c>
      <c r="Q17" s="682">
        <v>28195.64</v>
      </c>
      <c r="R17" s="684">
        <v>25</v>
      </c>
      <c r="S17" s="676">
        <f>+R17*T17</f>
        <v>704891</v>
      </c>
      <c r="T17" s="682">
        <v>28195.64</v>
      </c>
    </row>
    <row r="18" spans="1:21" ht="12">
      <c r="A18" s="679">
        <v>6606</v>
      </c>
      <c r="B18" s="680" t="s">
        <v>6759</v>
      </c>
      <c r="C18" s="687"/>
      <c r="D18" s="688"/>
      <c r="E18" s="689"/>
      <c r="F18" s="690"/>
      <c r="G18" s="688"/>
      <c r="H18" s="689"/>
      <c r="I18" s="690"/>
      <c r="J18" s="688"/>
      <c r="K18" s="689"/>
      <c r="L18" s="690"/>
      <c r="M18" s="687"/>
      <c r="N18" s="689"/>
      <c r="O18" s="691">
        <v>9</v>
      </c>
      <c r="P18" s="676">
        <f t="shared" si="0"/>
        <v>1980</v>
      </c>
      <c r="Q18" s="689">
        <v>220</v>
      </c>
      <c r="R18" s="691">
        <v>10</v>
      </c>
      <c r="S18" s="676">
        <f>+R18*T18</f>
        <v>2200</v>
      </c>
      <c r="T18" s="689">
        <v>220</v>
      </c>
    </row>
    <row r="19" spans="1:21" ht="12">
      <c r="A19" s="679">
        <v>9713.1</v>
      </c>
      <c r="B19" s="680" t="s">
        <v>6760</v>
      </c>
      <c r="C19" s="687"/>
      <c r="D19" s="688"/>
      <c r="E19" s="689"/>
      <c r="F19" s="690"/>
      <c r="G19" s="688"/>
      <c r="H19" s="689"/>
      <c r="I19" s="690"/>
      <c r="J19" s="688"/>
      <c r="K19" s="689"/>
      <c r="L19" s="690"/>
      <c r="M19" s="687"/>
      <c r="N19" s="689"/>
      <c r="O19" s="691">
        <v>13</v>
      </c>
      <c r="P19" s="676">
        <f t="shared" si="0"/>
        <v>14157</v>
      </c>
      <c r="Q19" s="689">
        <v>1089</v>
      </c>
      <c r="R19" s="691">
        <v>15</v>
      </c>
      <c r="S19" s="676">
        <f t="shared" ref="S19:S24" si="1">+R19*T19</f>
        <v>16335</v>
      </c>
      <c r="T19" s="689">
        <v>1089</v>
      </c>
    </row>
    <row r="20" spans="1:21" ht="12">
      <c r="A20" s="679">
        <v>6354</v>
      </c>
      <c r="B20" s="680" t="s">
        <v>6761</v>
      </c>
      <c r="C20" s="687"/>
      <c r="D20" s="688"/>
      <c r="E20" s="689"/>
      <c r="F20" s="690"/>
      <c r="G20" s="688"/>
      <c r="H20" s="689"/>
      <c r="I20" s="690"/>
      <c r="J20" s="688"/>
      <c r="K20" s="689"/>
      <c r="L20" s="690"/>
      <c r="M20" s="687"/>
      <c r="N20" s="689"/>
      <c r="O20" s="691">
        <v>2</v>
      </c>
      <c r="P20" s="676">
        <f t="shared" si="0"/>
        <v>99000</v>
      </c>
      <c r="Q20" s="689">
        <v>49500</v>
      </c>
      <c r="R20" s="691">
        <v>2</v>
      </c>
      <c r="S20" s="676">
        <f t="shared" si="1"/>
        <v>99000</v>
      </c>
      <c r="T20" s="689">
        <v>49500</v>
      </c>
    </row>
    <row r="21" spans="1:21" ht="12">
      <c r="A21" s="679" t="s">
        <v>5239</v>
      </c>
      <c r="B21" s="680" t="s">
        <v>6762</v>
      </c>
      <c r="C21" s="687"/>
      <c r="D21" s="688"/>
      <c r="E21" s="689"/>
      <c r="F21" s="690"/>
      <c r="G21" s="688"/>
      <c r="H21" s="689"/>
      <c r="I21" s="690"/>
      <c r="J21" s="688"/>
      <c r="K21" s="689"/>
      <c r="L21" s="690"/>
      <c r="M21" s="687"/>
      <c r="N21" s="689"/>
      <c r="O21" s="691">
        <v>64</v>
      </c>
      <c r="P21" s="676">
        <f t="shared" si="0"/>
        <v>1548800</v>
      </c>
      <c r="Q21" s="689">
        <v>24200</v>
      </c>
      <c r="R21" s="691">
        <v>60</v>
      </c>
      <c r="S21" s="676">
        <f t="shared" si="1"/>
        <v>1452000</v>
      </c>
      <c r="T21" s="689">
        <v>24200</v>
      </c>
    </row>
    <row r="22" spans="1:21" ht="12">
      <c r="A22" s="679" t="s">
        <v>6763</v>
      </c>
      <c r="B22" s="680" t="s">
        <v>6764</v>
      </c>
      <c r="C22" s="681">
        <v>500</v>
      </c>
      <c r="D22" s="676">
        <f>+C22*E22</f>
        <v>178900.58500000002</v>
      </c>
      <c r="E22" s="682">
        <v>357.80117000000001</v>
      </c>
      <c r="F22" s="683">
        <v>472</v>
      </c>
      <c r="G22" s="676">
        <v>187091.37</v>
      </c>
      <c r="H22" s="682">
        <f>+G22/F22</f>
        <v>396.38002118644067</v>
      </c>
      <c r="I22" s="683"/>
      <c r="J22" s="676"/>
      <c r="K22" s="682"/>
      <c r="L22" s="683"/>
      <c r="M22" s="676">
        <f>+L22*N22</f>
        <v>0</v>
      </c>
      <c r="N22" s="682"/>
      <c r="O22" s="684">
        <v>249</v>
      </c>
      <c r="P22" s="676">
        <f t="shared" si="0"/>
        <v>545216.5503</v>
      </c>
      <c r="Q22" s="682">
        <v>2189.6246999999998</v>
      </c>
      <c r="R22" s="684">
        <v>250</v>
      </c>
      <c r="S22" s="676">
        <f t="shared" si="1"/>
        <v>547406.17499999993</v>
      </c>
      <c r="T22" s="682">
        <v>2189.6246999999998</v>
      </c>
    </row>
    <row r="23" spans="1:21" ht="12">
      <c r="A23" s="679" t="s">
        <v>5239</v>
      </c>
      <c r="B23" s="680" t="s">
        <v>6765</v>
      </c>
      <c r="C23" s="681">
        <v>90</v>
      </c>
      <c r="D23" s="676">
        <f>+C23*E23</f>
        <v>176580</v>
      </c>
      <c r="E23" s="682">
        <v>1962</v>
      </c>
      <c r="F23" s="683">
        <v>184</v>
      </c>
      <c r="G23" s="676">
        <v>356367</v>
      </c>
      <c r="H23" s="682">
        <f>+G23/F23</f>
        <v>1936.7771739130435</v>
      </c>
      <c r="I23" s="683">
        <v>100</v>
      </c>
      <c r="J23" s="676">
        <f>+I23*K23</f>
        <v>193678</v>
      </c>
      <c r="K23" s="682">
        <v>1936.78</v>
      </c>
      <c r="L23" s="683">
        <v>40</v>
      </c>
      <c r="M23" s="676">
        <f>+L23*N23</f>
        <v>66000</v>
      </c>
      <c r="N23" s="682">
        <v>1650</v>
      </c>
      <c r="O23" s="684">
        <v>32</v>
      </c>
      <c r="P23" s="676">
        <f t="shared" si="0"/>
        <v>77094.470400000006</v>
      </c>
      <c r="Q23" s="682">
        <v>2409.2022000000002</v>
      </c>
      <c r="R23" s="684">
        <v>35</v>
      </c>
      <c r="S23" s="676">
        <f t="shared" si="1"/>
        <v>84322.077000000005</v>
      </c>
      <c r="T23" s="682">
        <v>2409.2022000000002</v>
      </c>
      <c r="U23" s="685"/>
    </row>
    <row r="24" spans="1:21" ht="12">
      <c r="A24" s="679">
        <v>6265.1</v>
      </c>
      <c r="B24" s="680" t="s">
        <v>6766</v>
      </c>
      <c r="C24" s="687"/>
      <c r="D24" s="688"/>
      <c r="E24" s="689"/>
      <c r="F24" s="690"/>
      <c r="G24" s="688"/>
      <c r="H24" s="689"/>
      <c r="I24" s="690"/>
      <c r="J24" s="688"/>
      <c r="K24" s="689"/>
      <c r="L24" s="690"/>
      <c r="M24" s="687"/>
      <c r="N24" s="689"/>
      <c r="O24" s="691">
        <v>17</v>
      </c>
      <c r="P24" s="676">
        <f t="shared" si="0"/>
        <v>247345.9999</v>
      </c>
      <c r="Q24" s="689">
        <v>14549.7647</v>
      </c>
      <c r="R24" s="691">
        <v>20</v>
      </c>
      <c r="S24" s="676">
        <f t="shared" si="1"/>
        <v>290995.29399999999</v>
      </c>
      <c r="T24" s="689">
        <v>14549.7647</v>
      </c>
    </row>
    <row r="25" spans="1:21" ht="12">
      <c r="A25" s="692"/>
      <c r="B25" s="680"/>
      <c r="C25" s="687"/>
      <c r="D25" s="688"/>
      <c r="E25" s="689"/>
      <c r="F25" s="690"/>
      <c r="G25" s="688"/>
      <c r="H25" s="689"/>
      <c r="I25" s="690"/>
      <c r="J25" s="688"/>
      <c r="K25" s="689"/>
      <c r="L25" s="690"/>
      <c r="M25" s="687"/>
      <c r="N25" s="689"/>
      <c r="O25" s="691"/>
      <c r="P25" s="676"/>
      <c r="Q25" s="689"/>
      <c r="R25" s="691"/>
      <c r="S25" s="676"/>
      <c r="T25" s="689"/>
    </row>
    <row r="26" spans="1:21" ht="13.8">
      <c r="A26" s="693"/>
      <c r="B26" s="694" t="s">
        <v>5205</v>
      </c>
      <c r="C26" s="687">
        <f>SUM(C17:C25)</f>
        <v>595</v>
      </c>
      <c r="D26" s="688">
        <f>SUM(D17:D25)</f>
        <v>908390.08499999996</v>
      </c>
      <c r="E26" s="689"/>
      <c r="F26" s="690">
        <f>SUM(F17:F25)</f>
        <v>660</v>
      </c>
      <c r="G26" s="688">
        <f>SUM(G17:G25)</f>
        <v>987550.37</v>
      </c>
      <c r="H26" s="689"/>
      <c r="I26" s="690">
        <f>SUM(I17:I25)</f>
        <v>103</v>
      </c>
      <c r="J26" s="688">
        <f>SUM(J17:J25)</f>
        <v>526747</v>
      </c>
      <c r="K26" s="689"/>
      <c r="L26" s="690">
        <f>SUM(L17:L25)</f>
        <v>40</v>
      </c>
      <c r="M26" s="690">
        <f>SUM(M17:M25)</f>
        <v>66000</v>
      </c>
      <c r="N26" s="689"/>
      <c r="O26" s="695">
        <f>SUM(O8:O25)</f>
        <v>540</v>
      </c>
      <c r="P26" s="696">
        <f>SUM(P8:P25)</f>
        <v>8191702.5180000002</v>
      </c>
      <c r="Q26" s="689"/>
      <c r="R26" s="695">
        <f>SUM(R8:R24)</f>
        <v>545</v>
      </c>
      <c r="S26" s="697">
        <f>SUM(S8:S25)</f>
        <v>7893000.0023999987</v>
      </c>
      <c r="T26" s="689"/>
    </row>
    <row r="27" spans="1:21" s="672" customFormat="1" ht="15.6">
      <c r="A27" s="698"/>
      <c r="B27" s="664" t="s">
        <v>6767</v>
      </c>
      <c r="C27" s="665"/>
      <c r="D27" s="666"/>
      <c r="E27" s="667"/>
      <c r="F27" s="668"/>
      <c r="G27" s="666"/>
      <c r="H27" s="667"/>
      <c r="I27" s="668"/>
      <c r="J27" s="666"/>
      <c r="K27" s="667"/>
      <c r="L27" s="668"/>
      <c r="M27" s="666"/>
      <c r="N27" s="667"/>
      <c r="O27" s="669"/>
      <c r="P27" s="670"/>
      <c r="Q27" s="671"/>
      <c r="R27" s="669"/>
      <c r="S27" s="670"/>
      <c r="T27" s="671"/>
    </row>
    <row r="28" spans="1:21" ht="12">
      <c r="A28" s="679" t="s">
        <v>5256</v>
      </c>
      <c r="B28" s="680" t="s">
        <v>6768</v>
      </c>
      <c r="C28" s="699"/>
      <c r="D28" s="688"/>
      <c r="E28" s="689"/>
      <c r="F28" s="700"/>
      <c r="G28" s="688"/>
      <c r="H28" s="689"/>
      <c r="I28" s="700"/>
      <c r="J28" s="688"/>
      <c r="K28" s="689"/>
      <c r="L28" s="701"/>
      <c r="M28" s="676"/>
      <c r="N28" s="689"/>
      <c r="O28" s="702">
        <v>36</v>
      </c>
      <c r="P28" s="676">
        <f>+O28*Q28</f>
        <v>1897830</v>
      </c>
      <c r="Q28" s="689">
        <v>52717.5</v>
      </c>
      <c r="R28" s="702">
        <v>30</v>
      </c>
      <c r="S28" s="676">
        <f>+R28*T28</f>
        <v>1581525</v>
      </c>
      <c r="T28" s="689">
        <v>52717.5</v>
      </c>
    </row>
    <row r="29" spans="1:21" ht="12">
      <c r="A29" s="679" t="s">
        <v>5240</v>
      </c>
      <c r="B29" s="680" t="s">
        <v>6769</v>
      </c>
      <c r="C29" s="699"/>
      <c r="D29" s="688"/>
      <c r="E29" s="689"/>
      <c r="F29" s="700"/>
      <c r="G29" s="688"/>
      <c r="H29" s="689"/>
      <c r="I29" s="700"/>
      <c r="J29" s="688"/>
      <c r="K29" s="689"/>
      <c r="L29" s="701"/>
      <c r="M29" s="676"/>
      <c r="N29" s="689"/>
      <c r="O29" s="702">
        <v>116</v>
      </c>
      <c r="P29" s="676">
        <f t="shared" ref="P29:P65" si="2">+O29*Q29</f>
        <v>5899160.0004399996</v>
      </c>
      <c r="Q29" s="689">
        <v>50854.827590000001</v>
      </c>
      <c r="R29" s="702">
        <v>100</v>
      </c>
      <c r="S29" s="676">
        <f>+R29*T29</f>
        <v>5197725.75</v>
      </c>
      <c r="T29" s="689">
        <v>51977.2575</v>
      </c>
      <c r="U29" s="685"/>
    </row>
    <row r="30" spans="1:21" ht="12">
      <c r="A30" s="679" t="s">
        <v>5255</v>
      </c>
      <c r="B30" s="680" t="s">
        <v>6770</v>
      </c>
      <c r="C30" s="699"/>
      <c r="D30" s="688"/>
      <c r="E30" s="689"/>
      <c r="F30" s="700"/>
      <c r="G30" s="688"/>
      <c r="H30" s="689"/>
      <c r="I30" s="700"/>
      <c r="J30" s="688"/>
      <c r="K30" s="689"/>
      <c r="L30" s="701"/>
      <c r="M30" s="676"/>
      <c r="N30" s="689"/>
      <c r="O30" s="702">
        <v>21</v>
      </c>
      <c r="P30" s="676">
        <f t="shared" si="2"/>
        <v>798798</v>
      </c>
      <c r="Q30" s="689">
        <v>38038</v>
      </c>
      <c r="R30" s="702">
        <v>10</v>
      </c>
      <c r="S30" s="676">
        <f>+R30*T30</f>
        <v>380380</v>
      </c>
      <c r="T30" s="689">
        <v>38038</v>
      </c>
      <c r="U30" s="703"/>
    </row>
    <row r="31" spans="1:21" ht="12">
      <c r="A31" s="679"/>
      <c r="B31" s="680"/>
      <c r="C31" s="699"/>
      <c r="D31" s="688"/>
      <c r="E31" s="689"/>
      <c r="F31" s="700"/>
      <c r="G31" s="688"/>
      <c r="H31" s="689"/>
      <c r="I31" s="700"/>
      <c r="J31" s="688"/>
      <c r="K31" s="689"/>
      <c r="L31" s="701"/>
      <c r="M31" s="676"/>
      <c r="N31" s="689"/>
      <c r="O31" s="702"/>
      <c r="P31" s="676"/>
      <c r="Q31" s="689"/>
      <c r="R31" s="702"/>
      <c r="S31" s="676"/>
      <c r="T31" s="689"/>
    </row>
    <row r="32" spans="1:21" ht="12">
      <c r="A32" s="679" t="s">
        <v>5244</v>
      </c>
      <c r="B32" s="680" t="s">
        <v>6771</v>
      </c>
      <c r="C32" s="699"/>
      <c r="D32" s="688"/>
      <c r="E32" s="689"/>
      <c r="F32" s="700"/>
      <c r="G32" s="688"/>
      <c r="H32" s="689"/>
      <c r="I32" s="700"/>
      <c r="J32" s="688"/>
      <c r="K32" s="689"/>
      <c r="L32" s="701"/>
      <c r="M32" s="676"/>
      <c r="N32" s="689"/>
      <c r="O32" s="702">
        <v>130</v>
      </c>
      <c r="P32" s="676">
        <f t="shared" si="2"/>
        <v>14376435.996000001</v>
      </c>
      <c r="Q32" s="689">
        <v>110587.96920000001</v>
      </c>
      <c r="R32" s="702">
        <v>115</v>
      </c>
      <c r="S32" s="676">
        <f>+R32*T32</f>
        <v>12717614.25</v>
      </c>
      <c r="T32" s="689">
        <v>110587.95</v>
      </c>
      <c r="U32" s="685"/>
    </row>
    <row r="33" spans="1:20" ht="12">
      <c r="A33" s="679" t="s">
        <v>5243</v>
      </c>
      <c r="B33" s="680" t="s">
        <v>6772</v>
      </c>
      <c r="C33" s="699"/>
      <c r="D33" s="688"/>
      <c r="E33" s="689"/>
      <c r="F33" s="700"/>
      <c r="G33" s="688"/>
      <c r="H33" s="689"/>
      <c r="I33" s="700"/>
      <c r="J33" s="688"/>
      <c r="K33" s="689"/>
      <c r="L33" s="701"/>
      <c r="M33" s="676"/>
      <c r="N33" s="689"/>
      <c r="O33" s="702">
        <v>27</v>
      </c>
      <c r="P33" s="676">
        <f t="shared" si="2"/>
        <v>2365605</v>
      </c>
      <c r="Q33" s="689">
        <f>1138995/13</f>
        <v>87615</v>
      </c>
      <c r="R33" s="702">
        <v>20</v>
      </c>
      <c r="S33" s="676">
        <f>+R33*T33</f>
        <v>1752300</v>
      </c>
      <c r="T33" s="689">
        <f>1138995/13</f>
        <v>87615</v>
      </c>
    </row>
    <row r="34" spans="1:20" ht="12">
      <c r="A34" s="679"/>
      <c r="B34" s="680"/>
      <c r="C34" s="699"/>
      <c r="D34" s="688"/>
      <c r="E34" s="689"/>
      <c r="F34" s="700"/>
      <c r="G34" s="688"/>
      <c r="H34" s="689"/>
      <c r="I34" s="700"/>
      <c r="J34" s="688"/>
      <c r="K34" s="689"/>
      <c r="L34" s="701"/>
      <c r="M34" s="676"/>
      <c r="N34" s="689"/>
      <c r="O34" s="702"/>
      <c r="P34" s="676"/>
      <c r="Q34" s="689"/>
      <c r="R34" s="702"/>
      <c r="S34" s="676"/>
      <c r="T34" s="689"/>
    </row>
    <row r="35" spans="1:20" ht="12">
      <c r="A35" s="679" t="s">
        <v>5248</v>
      </c>
      <c r="B35" s="680" t="s">
        <v>6773</v>
      </c>
      <c r="C35" s="699"/>
      <c r="D35" s="688"/>
      <c r="E35" s="689"/>
      <c r="F35" s="700"/>
      <c r="G35" s="688"/>
      <c r="H35" s="689"/>
      <c r="I35" s="700"/>
      <c r="J35" s="688"/>
      <c r="K35" s="689"/>
      <c r="L35" s="701"/>
      <c r="M35" s="676"/>
      <c r="N35" s="689"/>
      <c r="O35" s="702">
        <v>92</v>
      </c>
      <c r="P35" s="676">
        <f t="shared" si="2"/>
        <v>1113200</v>
      </c>
      <c r="Q35" s="689">
        <v>12100</v>
      </c>
      <c r="R35" s="702">
        <v>80</v>
      </c>
      <c r="S35" s="676">
        <f>+R35*T35</f>
        <v>968000</v>
      </c>
      <c r="T35" s="689">
        <v>12100</v>
      </c>
    </row>
    <row r="36" spans="1:20" ht="12">
      <c r="A36" s="679" t="s">
        <v>5246</v>
      </c>
      <c r="B36" s="680" t="s">
        <v>6774</v>
      </c>
      <c r="C36" s="699"/>
      <c r="D36" s="688"/>
      <c r="E36" s="689"/>
      <c r="F36" s="700"/>
      <c r="G36" s="688"/>
      <c r="H36" s="689"/>
      <c r="I36" s="700"/>
      <c r="J36" s="688"/>
      <c r="K36" s="689"/>
      <c r="L36" s="701"/>
      <c r="M36" s="676"/>
      <c r="N36" s="689"/>
      <c r="O36" s="702">
        <v>93</v>
      </c>
      <c r="P36" s="676">
        <f t="shared" si="2"/>
        <v>2138070</v>
      </c>
      <c r="Q36" s="689">
        <f>45980/2</f>
        <v>22990</v>
      </c>
      <c r="R36" s="702">
        <v>80</v>
      </c>
      <c r="S36" s="676">
        <f>+R36*T36</f>
        <v>1839200</v>
      </c>
      <c r="T36" s="689">
        <f>45980/2</f>
        <v>22990</v>
      </c>
    </row>
    <row r="37" spans="1:20" ht="12">
      <c r="A37" s="679" t="s">
        <v>5257</v>
      </c>
      <c r="B37" s="680" t="s">
        <v>6775</v>
      </c>
      <c r="C37" s="699"/>
      <c r="D37" s="688"/>
      <c r="E37" s="689"/>
      <c r="F37" s="700"/>
      <c r="G37" s="688"/>
      <c r="H37" s="689"/>
      <c r="I37" s="700"/>
      <c r="J37" s="688"/>
      <c r="K37" s="689"/>
      <c r="L37" s="701"/>
      <c r="M37" s="676"/>
      <c r="N37" s="689"/>
      <c r="O37" s="702">
        <v>37</v>
      </c>
      <c r="P37" s="676">
        <f t="shared" si="2"/>
        <v>879120</v>
      </c>
      <c r="Q37" s="689">
        <v>23760</v>
      </c>
      <c r="R37" s="702">
        <v>30</v>
      </c>
      <c r="S37" s="676">
        <f>+R37*T37</f>
        <v>712800</v>
      </c>
      <c r="T37" s="689">
        <v>23760</v>
      </c>
    </row>
    <row r="38" spans="1:20" ht="12">
      <c r="A38" s="679" t="s">
        <v>5245</v>
      </c>
      <c r="B38" s="680" t="s">
        <v>6776</v>
      </c>
      <c r="C38" s="699"/>
      <c r="D38" s="688"/>
      <c r="E38" s="689"/>
      <c r="F38" s="700"/>
      <c r="G38" s="688"/>
      <c r="H38" s="689"/>
      <c r="I38" s="700"/>
      <c r="J38" s="688"/>
      <c r="K38" s="689"/>
      <c r="L38" s="701"/>
      <c r="M38" s="676"/>
      <c r="N38" s="689"/>
      <c r="O38" s="702">
        <v>111</v>
      </c>
      <c r="P38" s="676">
        <f t="shared" si="2"/>
        <v>2802195</v>
      </c>
      <c r="Q38" s="689">
        <v>25245</v>
      </c>
      <c r="R38" s="702">
        <v>110</v>
      </c>
      <c r="S38" s="676">
        <f>+R38*T38</f>
        <v>2776950</v>
      </c>
      <c r="T38" s="689">
        <v>25245</v>
      </c>
    </row>
    <row r="39" spans="1:20" ht="12">
      <c r="A39" s="679" t="s">
        <v>5247</v>
      </c>
      <c r="B39" s="680" t="s">
        <v>6777</v>
      </c>
      <c r="C39" s="699"/>
      <c r="D39" s="688"/>
      <c r="E39" s="689"/>
      <c r="F39" s="700"/>
      <c r="G39" s="688"/>
      <c r="H39" s="689"/>
      <c r="I39" s="700"/>
      <c r="J39" s="688"/>
      <c r="K39" s="689"/>
      <c r="L39" s="701"/>
      <c r="M39" s="676"/>
      <c r="N39" s="689"/>
      <c r="O39" s="702">
        <v>21</v>
      </c>
      <c r="P39" s="676">
        <f t="shared" si="2"/>
        <v>300300</v>
      </c>
      <c r="Q39" s="689">
        <v>14300</v>
      </c>
      <c r="R39" s="702">
        <v>20</v>
      </c>
      <c r="S39" s="676">
        <f>+R39*T39</f>
        <v>286000</v>
      </c>
      <c r="T39" s="689">
        <v>14300</v>
      </c>
    </row>
    <row r="40" spans="1:20" ht="12">
      <c r="A40" s="679"/>
      <c r="B40" s="680"/>
      <c r="C40" s="699"/>
      <c r="D40" s="688"/>
      <c r="E40" s="689"/>
      <c r="F40" s="700"/>
      <c r="G40" s="688"/>
      <c r="H40" s="689"/>
      <c r="I40" s="700"/>
      <c r="J40" s="688"/>
      <c r="K40" s="689"/>
      <c r="L40" s="701"/>
      <c r="M40" s="676"/>
      <c r="N40" s="689"/>
      <c r="O40" s="702"/>
      <c r="P40" s="676"/>
      <c r="Q40" s="689"/>
      <c r="R40" s="702"/>
      <c r="S40" s="676"/>
      <c r="T40" s="689"/>
    </row>
    <row r="41" spans="1:20" ht="12">
      <c r="A41" s="679" t="s">
        <v>5249</v>
      </c>
      <c r="B41" s="680" t="s">
        <v>6778</v>
      </c>
      <c r="C41" s="699"/>
      <c r="D41" s="688"/>
      <c r="E41" s="689"/>
      <c r="F41" s="700"/>
      <c r="G41" s="688"/>
      <c r="H41" s="689"/>
      <c r="I41" s="700"/>
      <c r="J41" s="688"/>
      <c r="K41" s="689"/>
      <c r="L41" s="701"/>
      <c r="M41" s="676"/>
      <c r="N41" s="689"/>
      <c r="O41" s="702">
        <v>106</v>
      </c>
      <c r="P41" s="676">
        <f t="shared" si="2"/>
        <v>2754675</v>
      </c>
      <c r="Q41" s="689">
        <v>25987.5</v>
      </c>
      <c r="R41" s="702">
        <v>100</v>
      </c>
      <c r="S41" s="676">
        <f>+R41*T41</f>
        <v>2598750</v>
      </c>
      <c r="T41" s="689">
        <v>25987.5</v>
      </c>
    </row>
    <row r="42" spans="1:20" ht="12">
      <c r="A42" s="679" t="s">
        <v>5250</v>
      </c>
      <c r="B42" s="680" t="s">
        <v>6779</v>
      </c>
      <c r="C42" s="699"/>
      <c r="D42" s="688"/>
      <c r="E42" s="689"/>
      <c r="F42" s="700"/>
      <c r="G42" s="688"/>
      <c r="H42" s="689"/>
      <c r="I42" s="700"/>
      <c r="J42" s="688"/>
      <c r="K42" s="689"/>
      <c r="L42" s="701"/>
      <c r="M42" s="676"/>
      <c r="N42" s="689"/>
      <c r="O42" s="702">
        <v>36</v>
      </c>
      <c r="P42" s="676">
        <f t="shared" si="2"/>
        <v>1149390</v>
      </c>
      <c r="Q42" s="689">
        <v>31927.5</v>
      </c>
      <c r="R42" s="702">
        <v>30</v>
      </c>
      <c r="S42" s="676">
        <f>+R42*T42</f>
        <v>957825</v>
      </c>
      <c r="T42" s="689">
        <v>31927.5</v>
      </c>
    </row>
    <row r="43" spans="1:20" ht="12">
      <c r="A43" s="679" t="s">
        <v>5258</v>
      </c>
      <c r="B43" s="680" t="s">
        <v>6780</v>
      </c>
      <c r="C43" s="699"/>
      <c r="D43" s="688"/>
      <c r="E43" s="689"/>
      <c r="F43" s="700"/>
      <c r="G43" s="688"/>
      <c r="H43" s="689"/>
      <c r="I43" s="700"/>
      <c r="J43" s="688"/>
      <c r="K43" s="689"/>
      <c r="L43" s="701"/>
      <c r="M43" s="676"/>
      <c r="N43" s="689"/>
      <c r="O43" s="702">
        <v>130</v>
      </c>
      <c r="P43" s="676">
        <f t="shared" si="2"/>
        <v>3822390</v>
      </c>
      <c r="Q43" s="689">
        <v>29403</v>
      </c>
      <c r="R43" s="702">
        <v>115</v>
      </c>
      <c r="S43" s="676">
        <f>+R43*T43</f>
        <v>3381345</v>
      </c>
      <c r="T43" s="689">
        <v>29403</v>
      </c>
    </row>
    <row r="44" spans="1:20" ht="12">
      <c r="A44" s="679" t="s">
        <v>5259</v>
      </c>
      <c r="B44" s="680" t="s">
        <v>6781</v>
      </c>
      <c r="C44" s="699"/>
      <c r="D44" s="688"/>
      <c r="E44" s="689"/>
      <c r="F44" s="700"/>
      <c r="G44" s="688"/>
      <c r="H44" s="689"/>
      <c r="I44" s="700"/>
      <c r="J44" s="688"/>
      <c r="K44" s="689"/>
      <c r="L44" s="701"/>
      <c r="M44" s="676"/>
      <c r="N44" s="689"/>
      <c r="O44" s="702">
        <v>28</v>
      </c>
      <c r="P44" s="676">
        <f t="shared" si="2"/>
        <v>665280</v>
      </c>
      <c r="Q44" s="689">
        <v>23760</v>
      </c>
      <c r="R44" s="702">
        <v>20</v>
      </c>
      <c r="S44" s="676">
        <f>+R44*T44</f>
        <v>475200</v>
      </c>
      <c r="T44" s="689">
        <v>23760</v>
      </c>
    </row>
    <row r="45" spans="1:20" ht="12">
      <c r="A45" s="679"/>
      <c r="B45" s="680"/>
      <c r="C45" s="699"/>
      <c r="D45" s="688"/>
      <c r="E45" s="689"/>
      <c r="F45" s="700"/>
      <c r="G45" s="688"/>
      <c r="H45" s="689"/>
      <c r="I45" s="700"/>
      <c r="J45" s="688"/>
      <c r="K45" s="689"/>
      <c r="L45" s="701"/>
      <c r="M45" s="676"/>
      <c r="N45" s="689"/>
      <c r="O45" s="702"/>
      <c r="P45" s="676"/>
      <c r="Q45" s="689"/>
      <c r="R45" s="702"/>
      <c r="S45" s="676"/>
      <c r="T45" s="689"/>
    </row>
    <row r="46" spans="1:20" ht="12">
      <c r="A46" s="679" t="s">
        <v>5251</v>
      </c>
      <c r="B46" s="680" t="s">
        <v>6782</v>
      </c>
      <c r="C46" s="699"/>
      <c r="D46" s="688"/>
      <c r="E46" s="689"/>
      <c r="F46" s="700"/>
      <c r="G46" s="688"/>
      <c r="H46" s="689"/>
      <c r="I46" s="700"/>
      <c r="J46" s="688"/>
      <c r="K46" s="689"/>
      <c r="L46" s="701"/>
      <c r="M46" s="676"/>
      <c r="N46" s="689"/>
      <c r="O46" s="702">
        <v>78</v>
      </c>
      <c r="P46" s="676">
        <f t="shared" si="2"/>
        <v>8513505</v>
      </c>
      <c r="Q46" s="689">
        <v>109147.5</v>
      </c>
      <c r="R46" s="702">
        <v>70</v>
      </c>
      <c r="S46" s="676">
        <f>+R46*T46</f>
        <v>7640325</v>
      </c>
      <c r="T46" s="689">
        <v>109147.5</v>
      </c>
    </row>
    <row r="47" spans="1:20" ht="12">
      <c r="A47" s="679" t="s">
        <v>5267</v>
      </c>
      <c r="B47" s="680" t="s">
        <v>6783</v>
      </c>
      <c r="C47" s="699"/>
      <c r="D47" s="688"/>
      <c r="E47" s="689"/>
      <c r="F47" s="700"/>
      <c r="G47" s="688"/>
      <c r="H47" s="689"/>
      <c r="I47" s="700"/>
      <c r="J47" s="688"/>
      <c r="K47" s="689"/>
      <c r="L47" s="701"/>
      <c r="M47" s="676"/>
      <c r="N47" s="689"/>
      <c r="O47" s="702">
        <v>24</v>
      </c>
      <c r="P47" s="676">
        <f t="shared" si="2"/>
        <v>2494800</v>
      </c>
      <c r="Q47" s="689">
        <v>103950</v>
      </c>
      <c r="R47" s="702">
        <v>20</v>
      </c>
      <c r="S47" s="676">
        <f>+R47*T47</f>
        <v>2079000</v>
      </c>
      <c r="T47" s="689">
        <v>103950</v>
      </c>
    </row>
    <row r="48" spans="1:20" ht="12">
      <c r="A48" s="679" t="s">
        <v>5261</v>
      </c>
      <c r="B48" s="680" t="s">
        <v>6784</v>
      </c>
      <c r="C48" s="699"/>
      <c r="D48" s="688"/>
      <c r="E48" s="689"/>
      <c r="F48" s="700"/>
      <c r="G48" s="688"/>
      <c r="H48" s="689"/>
      <c r="I48" s="700"/>
      <c r="J48" s="688"/>
      <c r="K48" s="689"/>
      <c r="L48" s="701"/>
      <c r="M48" s="676"/>
      <c r="N48" s="689"/>
      <c r="O48" s="702">
        <v>32</v>
      </c>
      <c r="P48" s="676">
        <f t="shared" si="2"/>
        <v>1306800</v>
      </c>
      <c r="Q48" s="689">
        <v>40837.5</v>
      </c>
      <c r="R48" s="702">
        <v>30</v>
      </c>
      <c r="S48" s="676">
        <f>+R48*T48</f>
        <v>1225125</v>
      </c>
      <c r="T48" s="689">
        <v>40837.5</v>
      </c>
    </row>
    <row r="49" spans="1:21" ht="12">
      <c r="A49" s="679" t="s">
        <v>5262</v>
      </c>
      <c r="B49" s="680" t="s">
        <v>6785</v>
      </c>
      <c r="C49" s="699"/>
      <c r="D49" s="688"/>
      <c r="E49" s="689"/>
      <c r="F49" s="700"/>
      <c r="G49" s="688"/>
      <c r="H49" s="689"/>
      <c r="I49" s="700"/>
      <c r="J49" s="688"/>
      <c r="K49" s="689"/>
      <c r="L49" s="701"/>
      <c r="M49" s="676"/>
      <c r="N49" s="689"/>
      <c r="O49" s="702">
        <v>10</v>
      </c>
      <c r="P49" s="676">
        <f t="shared" si="2"/>
        <v>356400</v>
      </c>
      <c r="Q49" s="689">
        <v>35640</v>
      </c>
      <c r="R49" s="702">
        <v>10</v>
      </c>
      <c r="S49" s="676">
        <f>+R49*T49</f>
        <v>356400</v>
      </c>
      <c r="T49" s="689">
        <v>35640</v>
      </c>
    </row>
    <row r="50" spans="1:21" ht="12">
      <c r="A50" s="679" t="s">
        <v>5260</v>
      </c>
      <c r="B50" s="680" t="s">
        <v>6786</v>
      </c>
      <c r="C50" s="699"/>
      <c r="D50" s="688"/>
      <c r="E50" s="689"/>
      <c r="F50" s="700"/>
      <c r="G50" s="688"/>
      <c r="H50" s="689"/>
      <c r="I50" s="700"/>
      <c r="J50" s="688"/>
      <c r="K50" s="689"/>
      <c r="L50" s="701"/>
      <c r="M50" s="676"/>
      <c r="N50" s="689"/>
      <c r="O50" s="702">
        <v>21</v>
      </c>
      <c r="P50" s="676">
        <f t="shared" si="2"/>
        <v>623700</v>
      </c>
      <c r="Q50" s="689">
        <v>29700</v>
      </c>
      <c r="R50" s="702">
        <v>20</v>
      </c>
      <c r="S50" s="676">
        <f>+R50*T50</f>
        <v>594000</v>
      </c>
      <c r="T50" s="689">
        <v>29700</v>
      </c>
    </row>
    <row r="51" spans="1:21" ht="12">
      <c r="A51" s="679"/>
      <c r="B51" s="680"/>
      <c r="C51" s="699"/>
      <c r="D51" s="688"/>
      <c r="E51" s="689"/>
      <c r="F51" s="700"/>
      <c r="G51" s="688"/>
      <c r="H51" s="689"/>
      <c r="I51" s="700"/>
      <c r="J51" s="688"/>
      <c r="K51" s="689"/>
      <c r="L51" s="701"/>
      <c r="M51" s="676"/>
      <c r="N51" s="689"/>
      <c r="O51" s="702"/>
      <c r="P51" s="676">
        <f t="shared" si="2"/>
        <v>0</v>
      </c>
      <c r="Q51" s="689"/>
      <c r="R51" s="702"/>
      <c r="S51" s="676"/>
      <c r="T51" s="689"/>
    </row>
    <row r="52" spans="1:21" ht="12">
      <c r="A52" s="679" t="s">
        <v>5252</v>
      </c>
      <c r="B52" s="680" t="s">
        <v>6787</v>
      </c>
      <c r="C52" s="699"/>
      <c r="D52" s="688"/>
      <c r="E52" s="689"/>
      <c r="F52" s="700"/>
      <c r="G52" s="688"/>
      <c r="H52" s="689"/>
      <c r="I52" s="700"/>
      <c r="J52" s="688"/>
      <c r="K52" s="689"/>
      <c r="L52" s="701"/>
      <c r="M52" s="676"/>
      <c r="N52" s="689"/>
      <c r="O52" s="702">
        <v>91</v>
      </c>
      <c r="P52" s="676">
        <f t="shared" si="2"/>
        <v>3303300</v>
      </c>
      <c r="Q52" s="689">
        <v>36300</v>
      </c>
      <c r="R52" s="702">
        <v>80</v>
      </c>
      <c r="S52" s="676">
        <f>+R52*T52</f>
        <v>2904000</v>
      </c>
      <c r="T52" s="689">
        <v>36300</v>
      </c>
    </row>
    <row r="53" spans="1:21" ht="12">
      <c r="A53" s="679"/>
      <c r="B53" s="680"/>
      <c r="C53" s="699"/>
      <c r="D53" s="688"/>
      <c r="E53" s="689"/>
      <c r="F53" s="700"/>
      <c r="G53" s="688"/>
      <c r="H53" s="689"/>
      <c r="I53" s="700"/>
      <c r="J53" s="688"/>
      <c r="K53" s="689"/>
      <c r="L53" s="701"/>
      <c r="M53" s="676"/>
      <c r="N53" s="689"/>
      <c r="O53" s="702"/>
      <c r="P53" s="676"/>
      <c r="Q53" s="689"/>
      <c r="R53" s="702"/>
      <c r="S53" s="676"/>
      <c r="T53" s="689"/>
    </row>
    <row r="54" spans="1:21" ht="12">
      <c r="A54" s="679" t="s">
        <v>5253</v>
      </c>
      <c r="B54" s="680" t="s">
        <v>6788</v>
      </c>
      <c r="C54" s="699"/>
      <c r="D54" s="688"/>
      <c r="E54" s="689"/>
      <c r="F54" s="700"/>
      <c r="G54" s="688"/>
      <c r="H54" s="689"/>
      <c r="I54" s="700"/>
      <c r="J54" s="688"/>
      <c r="K54" s="689"/>
      <c r="L54" s="701"/>
      <c r="M54" s="676"/>
      <c r="N54" s="689"/>
      <c r="O54" s="702">
        <v>130</v>
      </c>
      <c r="P54" s="676">
        <f t="shared" si="2"/>
        <v>8416980</v>
      </c>
      <c r="Q54" s="689">
        <f>258984/4</f>
        <v>64746</v>
      </c>
      <c r="R54" s="702">
        <v>115</v>
      </c>
      <c r="S54" s="676">
        <f>+R54*T54</f>
        <v>7445790</v>
      </c>
      <c r="T54" s="689">
        <f>258984/4</f>
        <v>64746</v>
      </c>
    </row>
    <row r="55" spans="1:21" ht="12">
      <c r="A55" s="679" t="s">
        <v>5263</v>
      </c>
      <c r="B55" s="680" t="s">
        <v>6789</v>
      </c>
      <c r="C55" s="699"/>
      <c r="D55" s="688"/>
      <c r="E55" s="689"/>
      <c r="F55" s="700"/>
      <c r="G55" s="688"/>
      <c r="H55" s="689"/>
      <c r="I55" s="700"/>
      <c r="J55" s="688"/>
      <c r="K55" s="689"/>
      <c r="L55" s="701"/>
      <c r="M55" s="676"/>
      <c r="N55" s="689"/>
      <c r="O55" s="702">
        <v>27</v>
      </c>
      <c r="P55" s="676">
        <f t="shared" si="2"/>
        <v>2485890</v>
      </c>
      <c r="Q55" s="689">
        <f>552420/6</f>
        <v>92070</v>
      </c>
      <c r="R55" s="702">
        <v>20</v>
      </c>
      <c r="S55" s="676">
        <f>+R55*T55</f>
        <v>1841400</v>
      </c>
      <c r="T55" s="689">
        <f>552420/6</f>
        <v>92070</v>
      </c>
    </row>
    <row r="56" spans="1:21" ht="12">
      <c r="A56" s="679"/>
      <c r="B56" s="680"/>
      <c r="C56" s="699"/>
      <c r="D56" s="688"/>
      <c r="E56" s="689"/>
      <c r="F56" s="700"/>
      <c r="G56" s="688"/>
      <c r="H56" s="689"/>
      <c r="I56" s="700"/>
      <c r="J56" s="688"/>
      <c r="K56" s="689"/>
      <c r="L56" s="701"/>
      <c r="M56" s="676"/>
      <c r="N56" s="689"/>
      <c r="O56" s="702"/>
      <c r="P56" s="676"/>
      <c r="Q56" s="689"/>
      <c r="R56" s="702"/>
      <c r="S56" s="676"/>
      <c r="T56" s="689"/>
    </row>
    <row r="57" spans="1:21" ht="12">
      <c r="A57" s="679" t="s">
        <v>5254</v>
      </c>
      <c r="B57" s="680" t="s">
        <v>6790</v>
      </c>
      <c r="C57" s="699"/>
      <c r="D57" s="688"/>
      <c r="E57" s="689"/>
      <c r="F57" s="700"/>
      <c r="G57" s="688"/>
      <c r="H57" s="689"/>
      <c r="I57" s="700"/>
      <c r="J57" s="688"/>
      <c r="K57" s="689"/>
      <c r="L57" s="701"/>
      <c r="M57" s="676"/>
      <c r="N57" s="689"/>
      <c r="O57" s="702">
        <v>139</v>
      </c>
      <c r="P57" s="676">
        <f t="shared" si="2"/>
        <v>206415</v>
      </c>
      <c r="Q57" s="689">
        <v>1485</v>
      </c>
      <c r="R57" s="702">
        <v>127</v>
      </c>
      <c r="S57" s="676">
        <f>+R57*T57</f>
        <v>188595</v>
      </c>
      <c r="T57" s="689">
        <v>1485</v>
      </c>
      <c r="U57" s="685"/>
    </row>
    <row r="58" spans="1:21" ht="12">
      <c r="A58" s="679" t="s">
        <v>5264</v>
      </c>
      <c r="B58" s="680" t="s">
        <v>6791</v>
      </c>
      <c r="C58" s="699"/>
      <c r="D58" s="688"/>
      <c r="E58" s="689"/>
      <c r="F58" s="700"/>
      <c r="G58" s="688"/>
      <c r="H58" s="689"/>
      <c r="I58" s="700"/>
      <c r="J58" s="688"/>
      <c r="K58" s="689"/>
      <c r="L58" s="701"/>
      <c r="M58" s="676"/>
      <c r="N58" s="689"/>
      <c r="O58" s="702">
        <v>51</v>
      </c>
      <c r="P58" s="676">
        <f t="shared" si="2"/>
        <v>75735</v>
      </c>
      <c r="Q58" s="689">
        <v>1485</v>
      </c>
      <c r="R58" s="702">
        <v>50</v>
      </c>
      <c r="S58" s="676">
        <f>+R58*T58</f>
        <v>74250</v>
      </c>
      <c r="T58" s="689">
        <v>1485</v>
      </c>
    </row>
    <row r="59" spans="1:21" ht="12">
      <c r="A59" s="679"/>
      <c r="B59" s="680"/>
      <c r="C59" s="699"/>
      <c r="D59" s="688"/>
      <c r="E59" s="689"/>
      <c r="F59" s="700"/>
      <c r="G59" s="688"/>
      <c r="H59" s="689"/>
      <c r="I59" s="700"/>
      <c r="J59" s="688"/>
      <c r="K59" s="689"/>
      <c r="L59" s="701"/>
      <c r="M59" s="676"/>
      <c r="N59" s="689"/>
      <c r="O59" s="702"/>
      <c r="P59" s="676"/>
      <c r="Q59" s="689"/>
      <c r="R59" s="702"/>
      <c r="S59" s="676"/>
      <c r="T59" s="689"/>
    </row>
    <row r="60" spans="1:21" ht="12">
      <c r="A60" s="679" t="s">
        <v>5241</v>
      </c>
      <c r="B60" s="680" t="s">
        <v>5242</v>
      </c>
      <c r="C60" s="699"/>
      <c r="D60" s="688"/>
      <c r="E60" s="689"/>
      <c r="F60" s="700"/>
      <c r="G60" s="688"/>
      <c r="H60" s="689"/>
      <c r="I60" s="700"/>
      <c r="J60" s="688"/>
      <c r="K60" s="689"/>
      <c r="L60" s="701"/>
      <c r="M60" s="676"/>
      <c r="N60" s="689"/>
      <c r="O60" s="702">
        <v>179</v>
      </c>
      <c r="P60" s="676">
        <f t="shared" si="2"/>
        <v>1159920</v>
      </c>
      <c r="Q60" s="689">
        <v>6480</v>
      </c>
      <c r="R60" s="702">
        <v>170</v>
      </c>
      <c r="S60" s="676">
        <f>+R60*T60</f>
        <v>1101600</v>
      </c>
      <c r="T60" s="689">
        <v>6480</v>
      </c>
      <c r="U60" s="685"/>
    </row>
    <row r="61" spans="1:21" ht="12">
      <c r="A61" s="679" t="s">
        <v>5266</v>
      </c>
      <c r="B61" s="680" t="s">
        <v>6792</v>
      </c>
      <c r="C61" s="699"/>
      <c r="D61" s="688"/>
      <c r="E61" s="689"/>
      <c r="F61" s="700"/>
      <c r="G61" s="688"/>
      <c r="H61" s="689"/>
      <c r="I61" s="700"/>
      <c r="J61" s="688"/>
      <c r="K61" s="689"/>
      <c r="L61" s="701"/>
      <c r="M61" s="676"/>
      <c r="N61" s="689"/>
      <c r="O61" s="702">
        <v>156</v>
      </c>
      <c r="P61" s="676">
        <f t="shared" si="2"/>
        <v>1324596</v>
      </c>
      <c r="Q61" s="689">
        <v>8491</v>
      </c>
      <c r="R61" s="702">
        <v>150</v>
      </c>
      <c r="S61" s="676">
        <f>+R61*T61</f>
        <v>1287900</v>
      </c>
      <c r="T61" s="689">
        <v>8586</v>
      </c>
      <c r="U61" s="704"/>
    </row>
    <row r="62" spans="1:21" ht="12">
      <c r="A62" s="679" t="s">
        <v>5265</v>
      </c>
      <c r="B62" s="680" t="s">
        <v>6793</v>
      </c>
      <c r="C62" s="699"/>
      <c r="D62" s="688"/>
      <c r="E62" s="689"/>
      <c r="F62" s="700"/>
      <c r="G62" s="688"/>
      <c r="H62" s="689"/>
      <c r="I62" s="700"/>
      <c r="J62" s="688"/>
      <c r="K62" s="689"/>
      <c r="L62" s="701"/>
      <c r="M62" s="676"/>
      <c r="N62" s="689"/>
      <c r="O62" s="702">
        <v>5</v>
      </c>
      <c r="P62" s="676">
        <f t="shared" si="2"/>
        <v>81000</v>
      </c>
      <c r="Q62" s="689">
        <v>16200</v>
      </c>
      <c r="R62" s="702">
        <v>5</v>
      </c>
      <c r="S62" s="676">
        <f>+R62*T62</f>
        <v>81000</v>
      </c>
      <c r="T62" s="689">
        <v>16200</v>
      </c>
    </row>
    <row r="63" spans="1:21" ht="12">
      <c r="A63" s="679"/>
      <c r="B63" s="680"/>
      <c r="C63" s="699"/>
      <c r="D63" s="688"/>
      <c r="E63" s="689"/>
      <c r="F63" s="700"/>
      <c r="G63" s="688"/>
      <c r="H63" s="689"/>
      <c r="I63" s="700"/>
      <c r="J63" s="688"/>
      <c r="K63" s="689"/>
      <c r="L63" s="701"/>
      <c r="M63" s="676"/>
      <c r="N63" s="689"/>
      <c r="O63" s="702"/>
      <c r="P63" s="676"/>
      <c r="Q63" s="689"/>
      <c r="R63" s="702"/>
      <c r="S63" s="676"/>
      <c r="T63" s="689"/>
    </row>
    <row r="64" spans="1:21" ht="12">
      <c r="A64" s="679">
        <v>7027</v>
      </c>
      <c r="B64" s="680" t="s">
        <v>6794</v>
      </c>
      <c r="C64" s="699"/>
      <c r="D64" s="688"/>
      <c r="E64" s="689"/>
      <c r="F64" s="700"/>
      <c r="G64" s="688"/>
      <c r="H64" s="689"/>
      <c r="I64" s="700"/>
      <c r="J64" s="688"/>
      <c r="K64" s="689"/>
      <c r="L64" s="701"/>
      <c r="M64" s="676"/>
      <c r="N64" s="689"/>
      <c r="O64" s="702">
        <v>1</v>
      </c>
      <c r="P64" s="676">
        <f t="shared" si="2"/>
        <v>112860</v>
      </c>
      <c r="Q64" s="689">
        <v>112860</v>
      </c>
      <c r="R64" s="702"/>
      <c r="S64" s="676">
        <f>+R64*T64</f>
        <v>0</v>
      </c>
      <c r="T64" s="689">
        <v>112860</v>
      </c>
    </row>
    <row r="65" spans="1:21" ht="12">
      <c r="A65" s="679">
        <v>7029</v>
      </c>
      <c r="B65" s="680" t="s">
        <v>6795</v>
      </c>
      <c r="C65" s="699"/>
      <c r="D65" s="688"/>
      <c r="E65" s="689"/>
      <c r="F65" s="700"/>
      <c r="G65" s="688"/>
      <c r="H65" s="689"/>
      <c r="I65" s="700"/>
      <c r="J65" s="688"/>
      <c r="K65" s="689"/>
      <c r="L65" s="701"/>
      <c r="M65" s="676"/>
      <c r="N65" s="689"/>
      <c r="O65" s="702">
        <v>1</v>
      </c>
      <c r="P65" s="676">
        <f t="shared" si="2"/>
        <v>111523.5</v>
      </c>
      <c r="Q65" s="689">
        <v>111523.5</v>
      </c>
      <c r="R65" s="702"/>
      <c r="S65" s="676">
        <f>+R65*T65</f>
        <v>0</v>
      </c>
      <c r="T65" s="689">
        <v>111523.5</v>
      </c>
    </row>
    <row r="66" spans="1:21" ht="13.8">
      <c r="A66" s="693"/>
      <c r="B66" s="694" t="s">
        <v>5205</v>
      </c>
      <c r="C66" s="699" t="e">
        <f>SUM(#REF!)</f>
        <v>#REF!</v>
      </c>
      <c r="D66" s="688" t="e">
        <f>SUM(#REF!)</f>
        <v>#REF!</v>
      </c>
      <c r="E66" s="689"/>
      <c r="F66" s="700" t="e">
        <f>SUM(#REF!)</f>
        <v>#REF!</v>
      </c>
      <c r="G66" s="688" t="e">
        <f>SUM(#REF!)</f>
        <v>#REF!</v>
      </c>
      <c r="H66" s="689"/>
      <c r="I66" s="700" t="e">
        <f>SUM(#REF!)</f>
        <v>#REF!</v>
      </c>
      <c r="J66" s="688" t="e">
        <f>SUM(#REF!)</f>
        <v>#REF!</v>
      </c>
      <c r="K66" s="689"/>
      <c r="L66" s="700" t="e">
        <f>SUM(#REF!)</f>
        <v>#REF!</v>
      </c>
      <c r="M66" s="700" t="e">
        <f>SUM(#REF!)</f>
        <v>#REF!</v>
      </c>
      <c r="N66" s="689"/>
      <c r="O66" s="705">
        <f>SUM(O28:O65)</f>
        <v>1929</v>
      </c>
      <c r="P66" s="706">
        <f>SUM(P28:P65)</f>
        <v>71535873.496439993</v>
      </c>
      <c r="Q66" s="689"/>
      <c r="R66" s="705">
        <f>SUM(R28:R65)</f>
        <v>1727</v>
      </c>
      <c r="S66" s="706">
        <f>SUM(S28:S65)</f>
        <v>62445000</v>
      </c>
      <c r="T66" s="689"/>
    </row>
    <row r="67" spans="1:21" s="672" customFormat="1" ht="15.6">
      <c r="A67" s="707"/>
      <c r="B67" s="708" t="s">
        <v>6796</v>
      </c>
      <c r="C67" s="665"/>
      <c r="D67" s="666"/>
      <c r="E67" s="667"/>
      <c r="F67" s="668"/>
      <c r="G67" s="666"/>
      <c r="H67" s="667"/>
      <c r="I67" s="668"/>
      <c r="J67" s="666"/>
      <c r="K67" s="667"/>
      <c r="L67" s="668"/>
      <c r="M67" s="666"/>
      <c r="N67" s="667"/>
      <c r="O67" s="669"/>
      <c r="P67" s="670"/>
      <c r="Q67" s="671"/>
      <c r="R67" s="669"/>
      <c r="S67" s="670"/>
      <c r="T67" s="671"/>
    </row>
    <row r="68" spans="1:21" ht="12">
      <c r="A68" s="709" t="s">
        <v>5217</v>
      </c>
      <c r="B68" s="710" t="s">
        <v>6797</v>
      </c>
      <c r="C68" s="711"/>
      <c r="D68" s="712"/>
      <c r="E68" s="713"/>
      <c r="F68" s="714"/>
      <c r="G68" s="712"/>
      <c r="H68" s="713"/>
      <c r="I68" s="714"/>
      <c r="J68" s="712"/>
      <c r="K68" s="713"/>
      <c r="L68" s="714"/>
      <c r="M68" s="711"/>
      <c r="N68" s="713"/>
      <c r="O68" s="715">
        <v>4</v>
      </c>
      <c r="P68" s="676">
        <f t="shared" ref="P68:P74" si="3">+O68*Q68</f>
        <v>475200</v>
      </c>
      <c r="Q68" s="671">
        <v>118800</v>
      </c>
      <c r="R68" s="715">
        <v>6</v>
      </c>
      <c r="S68" s="676">
        <f t="shared" ref="S68:S76" si="4">+R68*T68</f>
        <v>712800</v>
      </c>
      <c r="T68" s="682">
        <v>118800</v>
      </c>
    </row>
    <row r="69" spans="1:21" ht="12">
      <c r="A69" s="709" t="s">
        <v>5213</v>
      </c>
      <c r="B69" s="710" t="s">
        <v>6798</v>
      </c>
      <c r="C69" s="711"/>
      <c r="D69" s="712"/>
      <c r="E69" s="713"/>
      <c r="F69" s="714"/>
      <c r="G69" s="712"/>
      <c r="H69" s="713"/>
      <c r="I69" s="714"/>
      <c r="J69" s="712"/>
      <c r="K69" s="713"/>
      <c r="L69" s="714"/>
      <c r="M69" s="711"/>
      <c r="N69" s="713"/>
      <c r="O69" s="715">
        <v>15</v>
      </c>
      <c r="P69" s="676">
        <f t="shared" si="3"/>
        <v>1602810</v>
      </c>
      <c r="Q69" s="682">
        <v>106854</v>
      </c>
      <c r="R69" s="715">
        <v>15</v>
      </c>
      <c r="S69" s="676">
        <f t="shared" si="4"/>
        <v>1602810</v>
      </c>
      <c r="T69" s="682">
        <v>106854</v>
      </c>
    </row>
    <row r="70" spans="1:21" ht="12">
      <c r="A70" s="709" t="s">
        <v>5220</v>
      </c>
      <c r="B70" s="710" t="s">
        <v>6799</v>
      </c>
      <c r="C70" s="712"/>
      <c r="D70" s="713"/>
      <c r="E70" s="714"/>
      <c r="F70" s="712"/>
      <c r="G70" s="713"/>
      <c r="H70" s="714"/>
      <c r="I70" s="712"/>
      <c r="J70" s="713"/>
      <c r="K70" s="714"/>
      <c r="L70" s="711"/>
      <c r="M70" s="713"/>
      <c r="N70" s="716"/>
      <c r="O70" s="715">
        <v>57</v>
      </c>
      <c r="P70" s="676">
        <f t="shared" si="3"/>
        <v>7877628</v>
      </c>
      <c r="Q70" s="682">
        <v>138204</v>
      </c>
      <c r="R70" s="715">
        <v>58</v>
      </c>
      <c r="S70" s="676">
        <f t="shared" si="4"/>
        <v>8015832</v>
      </c>
      <c r="T70" s="682">
        <v>138204</v>
      </c>
    </row>
    <row r="71" spans="1:21" ht="12">
      <c r="A71" s="709" t="s">
        <v>5215</v>
      </c>
      <c r="B71" s="680" t="s">
        <v>6800</v>
      </c>
      <c r="C71" s="717" t="e">
        <f>SUM(C98:C99)</f>
        <v>#REF!</v>
      </c>
      <c r="D71" s="718" t="e">
        <f>SUM(D98:D99)</f>
        <v>#REF!</v>
      </c>
      <c r="E71" s="682"/>
      <c r="F71" s="719" t="e">
        <f>SUM(F98:F99)</f>
        <v>#REF!</v>
      </c>
      <c r="G71" s="718" t="e">
        <f>SUM(G98:G99)</f>
        <v>#REF!</v>
      </c>
      <c r="H71" s="682"/>
      <c r="I71" s="719" t="e">
        <f>SUM(I98:I99)</f>
        <v>#REF!</v>
      </c>
      <c r="J71" s="718" t="e">
        <f>SUM(J98:J99)</f>
        <v>#REF!</v>
      </c>
      <c r="K71" s="682"/>
      <c r="L71" s="716"/>
      <c r="M71" s="676"/>
      <c r="N71" s="682"/>
      <c r="O71" s="715">
        <v>64</v>
      </c>
      <c r="P71" s="676">
        <f t="shared" si="3"/>
        <v>1288320</v>
      </c>
      <c r="Q71" s="671">
        <v>20130</v>
      </c>
      <c r="R71" s="715">
        <v>65</v>
      </c>
      <c r="S71" s="676">
        <f t="shared" si="4"/>
        <v>1308450</v>
      </c>
      <c r="T71" s="682">
        <v>20130</v>
      </c>
      <c r="U71" s="685"/>
    </row>
    <row r="72" spans="1:21" ht="12">
      <c r="A72" s="709" t="s">
        <v>5218</v>
      </c>
      <c r="B72" s="710" t="s">
        <v>5214</v>
      </c>
      <c r="C72" s="712"/>
      <c r="D72" s="713"/>
      <c r="E72" s="714"/>
      <c r="F72" s="712"/>
      <c r="G72" s="713"/>
      <c r="H72" s="714"/>
      <c r="I72" s="712"/>
      <c r="J72" s="713"/>
      <c r="K72" s="714"/>
      <c r="L72" s="711"/>
      <c r="M72" s="713"/>
      <c r="N72" s="716"/>
      <c r="O72" s="715">
        <v>138</v>
      </c>
      <c r="P72" s="676">
        <f t="shared" si="3"/>
        <v>2944920</v>
      </c>
      <c r="Q72" s="682">
        <v>21340</v>
      </c>
      <c r="R72" s="715">
        <v>142</v>
      </c>
      <c r="S72" s="676">
        <f t="shared" si="4"/>
        <v>3030280</v>
      </c>
      <c r="T72" s="682">
        <v>21340</v>
      </c>
    </row>
    <row r="73" spans="1:21" ht="12">
      <c r="A73" s="709" t="s">
        <v>5212</v>
      </c>
      <c r="B73" s="680" t="s">
        <v>5207</v>
      </c>
      <c r="C73" s="717"/>
      <c r="D73" s="718"/>
      <c r="E73" s="682"/>
      <c r="F73" s="719"/>
      <c r="G73" s="718"/>
      <c r="H73" s="682"/>
      <c r="I73" s="719"/>
      <c r="J73" s="718"/>
      <c r="K73" s="682"/>
      <c r="L73" s="716">
        <v>5</v>
      </c>
      <c r="M73" s="676">
        <f>+L73*N73</f>
        <v>1291400</v>
      </c>
      <c r="N73" s="682">
        <v>258280</v>
      </c>
      <c r="O73" s="715">
        <v>13</v>
      </c>
      <c r="P73" s="676">
        <f t="shared" si="3"/>
        <v>3617900</v>
      </c>
      <c r="Q73" s="682">
        <v>278300</v>
      </c>
      <c r="R73" s="715">
        <v>16</v>
      </c>
      <c r="S73" s="676">
        <f t="shared" si="4"/>
        <v>4452800</v>
      </c>
      <c r="T73" s="682">
        <v>278300</v>
      </c>
    </row>
    <row r="74" spans="1:21" ht="12">
      <c r="A74" s="709" t="s">
        <v>5209</v>
      </c>
      <c r="B74" s="680" t="s">
        <v>6801</v>
      </c>
      <c r="C74" s="717"/>
      <c r="D74" s="718"/>
      <c r="E74" s="682"/>
      <c r="F74" s="719"/>
      <c r="G74" s="718"/>
      <c r="H74" s="682"/>
      <c r="I74" s="719"/>
      <c r="J74" s="718"/>
      <c r="K74" s="682"/>
      <c r="L74" s="716">
        <v>60</v>
      </c>
      <c r="M74" s="676">
        <f>+L74*N74</f>
        <v>3217500</v>
      </c>
      <c r="N74" s="682">
        <v>53625</v>
      </c>
      <c r="O74" s="715">
        <v>139</v>
      </c>
      <c r="P74" s="676">
        <f t="shared" si="3"/>
        <v>8180150</v>
      </c>
      <c r="Q74" s="682">
        <v>58850</v>
      </c>
      <c r="R74" s="715">
        <v>140</v>
      </c>
      <c r="S74" s="676">
        <f t="shared" si="4"/>
        <v>8239000</v>
      </c>
      <c r="T74" s="682">
        <v>58850</v>
      </c>
      <c r="U74" s="720"/>
    </row>
    <row r="75" spans="1:21" ht="12">
      <c r="A75" s="709" t="s">
        <v>5216</v>
      </c>
      <c r="B75" s="680" t="s">
        <v>6802</v>
      </c>
      <c r="C75" s="717">
        <f>SUM(C67:C67)</f>
        <v>0</v>
      </c>
      <c r="D75" s="718">
        <f>SUM(D67:D67)</f>
        <v>0</v>
      </c>
      <c r="E75" s="682"/>
      <c r="F75" s="719">
        <f>SUM(F67:F67)</f>
        <v>0</v>
      </c>
      <c r="G75" s="718">
        <f>SUM(G67:G67)</f>
        <v>0</v>
      </c>
      <c r="H75" s="682"/>
      <c r="I75" s="719">
        <f>SUM(I67:I67)</f>
        <v>0</v>
      </c>
      <c r="J75" s="718">
        <f>SUM(J67:J67)</f>
        <v>0</v>
      </c>
      <c r="K75" s="682"/>
      <c r="L75" s="716"/>
      <c r="M75" s="676"/>
      <c r="N75" s="682"/>
      <c r="O75" s="715">
        <v>17</v>
      </c>
      <c r="P75" s="676">
        <v>8933487</v>
      </c>
      <c r="Q75" s="682">
        <v>525495.8824</v>
      </c>
      <c r="R75" s="715">
        <v>15</v>
      </c>
      <c r="S75" s="676">
        <f t="shared" si="4"/>
        <v>7882438.2359999996</v>
      </c>
      <c r="T75" s="682">
        <v>525495.8824</v>
      </c>
      <c r="U75" s="685"/>
    </row>
    <row r="76" spans="1:21" ht="24">
      <c r="A76" s="709" t="s">
        <v>5210</v>
      </c>
      <c r="B76" s="680" t="s">
        <v>5211</v>
      </c>
      <c r="C76" s="717"/>
      <c r="D76" s="718"/>
      <c r="E76" s="682"/>
      <c r="F76" s="719"/>
      <c r="G76" s="718"/>
      <c r="H76" s="682"/>
      <c r="I76" s="719"/>
      <c r="J76" s="718"/>
      <c r="K76" s="682"/>
      <c r="L76" s="716">
        <v>50</v>
      </c>
      <c r="M76" s="676">
        <f>+L76*N76</f>
        <v>22667293.5</v>
      </c>
      <c r="N76" s="682">
        <v>453345.87</v>
      </c>
      <c r="O76" s="715">
        <v>57</v>
      </c>
      <c r="P76" s="676">
        <f>+O76*Q76</f>
        <v>30864645</v>
      </c>
      <c r="Q76" s="682">
        <v>541485</v>
      </c>
      <c r="R76" s="715">
        <v>58</v>
      </c>
      <c r="S76" s="676">
        <f t="shared" si="4"/>
        <v>31408689.766200002</v>
      </c>
      <c r="T76" s="682">
        <v>541529.13390000002</v>
      </c>
    </row>
    <row r="77" spans="1:21" ht="12">
      <c r="A77" s="709" t="s">
        <v>5208</v>
      </c>
      <c r="B77" s="680" t="s">
        <v>6803</v>
      </c>
      <c r="C77" s="717"/>
      <c r="D77" s="718"/>
      <c r="E77" s="682"/>
      <c r="F77" s="719"/>
      <c r="G77" s="718"/>
      <c r="H77" s="682"/>
      <c r="I77" s="719"/>
      <c r="J77" s="718"/>
      <c r="K77" s="682"/>
      <c r="L77" s="716">
        <v>50</v>
      </c>
      <c r="M77" s="676">
        <f>+L77*N77</f>
        <v>3679500</v>
      </c>
      <c r="N77" s="682">
        <v>73590</v>
      </c>
      <c r="O77" s="715">
        <v>38</v>
      </c>
      <c r="P77" s="676">
        <f>+O77*Q77</f>
        <v>3022140</v>
      </c>
      <c r="Q77" s="682">
        <v>79530</v>
      </c>
      <c r="R77" s="715">
        <v>40</v>
      </c>
      <c r="S77" s="676">
        <f>+R77*T77</f>
        <v>3181200</v>
      </c>
      <c r="T77" s="682">
        <v>79530</v>
      </c>
      <c r="U77" s="685"/>
    </row>
    <row r="78" spans="1:21" ht="12">
      <c r="A78" s="709" t="s">
        <v>5219</v>
      </c>
      <c r="B78" s="710" t="s">
        <v>6804</v>
      </c>
      <c r="C78" s="712"/>
      <c r="D78" s="713"/>
      <c r="E78" s="714"/>
      <c r="F78" s="712"/>
      <c r="G78" s="713"/>
      <c r="H78" s="714"/>
      <c r="I78" s="712"/>
      <c r="J78" s="713"/>
      <c r="K78" s="714"/>
      <c r="L78" s="711"/>
      <c r="M78" s="713"/>
      <c r="N78" s="716"/>
      <c r="O78" s="715">
        <v>4</v>
      </c>
      <c r="P78" s="676">
        <f>+O78*Q78</f>
        <v>2452560</v>
      </c>
      <c r="Q78" s="682">
        <v>613140</v>
      </c>
      <c r="R78" s="715">
        <v>5</v>
      </c>
      <c r="S78" s="676">
        <f>+R78*T78</f>
        <v>3065700</v>
      </c>
      <c r="T78" s="682">
        <v>613140</v>
      </c>
      <c r="U78" s="685"/>
    </row>
    <row r="79" spans="1:21" ht="13.8">
      <c r="A79" s="721"/>
      <c r="B79" s="694" t="s">
        <v>5205</v>
      </c>
      <c r="C79" s="717" t="e">
        <f>SUM(#REF!)</f>
        <v>#REF!</v>
      </c>
      <c r="D79" s="718" t="e">
        <f>SUM(#REF!)</f>
        <v>#REF!</v>
      </c>
      <c r="E79" s="682"/>
      <c r="F79" s="719" t="e">
        <f>SUM(#REF!)</f>
        <v>#REF!</v>
      </c>
      <c r="G79" s="718" t="e">
        <f>SUM(#REF!)</f>
        <v>#REF!</v>
      </c>
      <c r="H79" s="682"/>
      <c r="I79" s="719" t="e">
        <f>SUM(#REF!)</f>
        <v>#REF!</v>
      </c>
      <c r="J79" s="718" t="e">
        <f>SUM(#REF!)</f>
        <v>#REF!</v>
      </c>
      <c r="K79" s="682"/>
      <c r="L79" s="719">
        <f>SUM(L77:L77)</f>
        <v>50</v>
      </c>
      <c r="M79" s="719">
        <f>SUM(M77:M77)</f>
        <v>3679500</v>
      </c>
      <c r="N79" s="682"/>
      <c r="O79" s="722">
        <f>SUM(O68:O78)</f>
        <v>546</v>
      </c>
      <c r="P79" s="706">
        <f>SUM(P68:P78)</f>
        <v>71259760</v>
      </c>
      <c r="Q79" s="682"/>
      <c r="R79" s="722">
        <f>SUM(R68:R78)</f>
        <v>560</v>
      </c>
      <c r="S79" s="706">
        <f>SUM(S68:S78)</f>
        <v>72900000.002200007</v>
      </c>
      <c r="T79" s="682"/>
    </row>
    <row r="80" spans="1:21" s="672" customFormat="1" ht="15.6">
      <c r="A80" s="707"/>
      <c r="B80" s="708" t="s">
        <v>6805</v>
      </c>
      <c r="C80" s="665"/>
      <c r="D80" s="666"/>
      <c r="E80" s="667"/>
      <c r="F80" s="668"/>
      <c r="G80" s="666"/>
      <c r="H80" s="667"/>
      <c r="I80" s="668"/>
      <c r="J80" s="666"/>
      <c r="K80" s="667"/>
      <c r="L80" s="668"/>
      <c r="M80" s="666"/>
      <c r="N80" s="667"/>
      <c r="O80" s="669"/>
      <c r="P80" s="670"/>
      <c r="Q80" s="671"/>
      <c r="R80" s="669"/>
      <c r="S80" s="670"/>
      <c r="T80" s="671"/>
    </row>
    <row r="81" spans="1:21" ht="12">
      <c r="A81" s="723" t="s">
        <v>5228</v>
      </c>
      <c r="B81" s="674" t="s">
        <v>6806</v>
      </c>
      <c r="C81" s="717"/>
      <c r="D81" s="724"/>
      <c r="E81" s="682"/>
      <c r="F81" s="719"/>
      <c r="G81" s="724"/>
      <c r="H81" s="682"/>
      <c r="I81" s="719"/>
      <c r="J81" s="718"/>
      <c r="K81" s="671"/>
      <c r="L81" s="716">
        <v>5</v>
      </c>
      <c r="M81" s="676">
        <f>+N81*L81</f>
        <v>412500</v>
      </c>
      <c r="N81" s="671">
        <v>82500</v>
      </c>
      <c r="O81" s="715">
        <v>4</v>
      </c>
      <c r="P81" s="676">
        <f t="shared" ref="P81:P91" si="5">+Q81*O81</f>
        <v>360800</v>
      </c>
      <c r="Q81" s="671">
        <v>90200</v>
      </c>
      <c r="R81" s="715">
        <v>10</v>
      </c>
      <c r="S81" s="676">
        <f t="shared" ref="S81:S89" si="6">+T81*R81</f>
        <v>902000</v>
      </c>
      <c r="T81" s="671">
        <v>90200</v>
      </c>
    </row>
    <row r="82" spans="1:21" ht="12">
      <c r="A82" s="723" t="s">
        <v>5229</v>
      </c>
      <c r="B82" s="674" t="s">
        <v>5221</v>
      </c>
      <c r="C82" s="717"/>
      <c r="D82" s="724"/>
      <c r="E82" s="682"/>
      <c r="F82" s="719"/>
      <c r="G82" s="724"/>
      <c r="H82" s="682"/>
      <c r="I82" s="719"/>
      <c r="J82" s="718"/>
      <c r="K82" s="671"/>
      <c r="L82" s="716">
        <v>5</v>
      </c>
      <c r="M82" s="676">
        <f>+N82*L82</f>
        <v>136950</v>
      </c>
      <c r="N82" s="671">
        <v>27390</v>
      </c>
      <c r="O82" s="715">
        <v>2</v>
      </c>
      <c r="P82" s="676">
        <f t="shared" si="5"/>
        <v>59950</v>
      </c>
      <c r="Q82" s="671">
        <v>29975</v>
      </c>
      <c r="R82" s="715">
        <v>5</v>
      </c>
      <c r="S82" s="676">
        <f t="shared" si="6"/>
        <v>149875</v>
      </c>
      <c r="T82" s="671">
        <v>29975</v>
      </c>
    </row>
    <row r="83" spans="1:21" ht="12">
      <c r="A83" s="723" t="s">
        <v>5227</v>
      </c>
      <c r="B83" s="674" t="s">
        <v>6807</v>
      </c>
      <c r="C83" s="717"/>
      <c r="D83" s="724"/>
      <c r="E83" s="682"/>
      <c r="F83" s="719"/>
      <c r="G83" s="724"/>
      <c r="H83" s="682"/>
      <c r="I83" s="719"/>
      <c r="J83" s="718"/>
      <c r="K83" s="671"/>
      <c r="L83" s="716"/>
      <c r="M83" s="676">
        <f>+N83*L83</f>
        <v>0</v>
      </c>
      <c r="N83" s="671"/>
      <c r="O83" s="715">
        <v>6</v>
      </c>
      <c r="P83" s="676">
        <f t="shared" si="5"/>
        <v>1221000</v>
      </c>
      <c r="Q83" s="671">
        <v>203500</v>
      </c>
      <c r="R83" s="715">
        <v>10</v>
      </c>
      <c r="S83" s="676">
        <f t="shared" si="6"/>
        <v>2035000</v>
      </c>
      <c r="T83" s="671">
        <v>203500</v>
      </c>
      <c r="U83" s="685"/>
    </row>
    <row r="84" spans="1:21" ht="12">
      <c r="A84" s="723" t="s">
        <v>5222</v>
      </c>
      <c r="B84" s="674" t="s">
        <v>6808</v>
      </c>
      <c r="C84" s="717"/>
      <c r="D84" s="724"/>
      <c r="E84" s="682"/>
      <c r="F84" s="719"/>
      <c r="G84" s="724"/>
      <c r="H84" s="682"/>
      <c r="I84" s="719"/>
      <c r="J84" s="718"/>
      <c r="K84" s="671"/>
      <c r="L84" s="716"/>
      <c r="M84" s="676"/>
      <c r="N84" s="671"/>
      <c r="O84" s="715">
        <v>71</v>
      </c>
      <c r="P84" s="676">
        <f t="shared" si="5"/>
        <v>2733500</v>
      </c>
      <c r="Q84" s="671">
        <f>192500/5</f>
        <v>38500</v>
      </c>
      <c r="R84" s="715">
        <v>85</v>
      </c>
      <c r="S84" s="676">
        <f t="shared" si="6"/>
        <v>3272500</v>
      </c>
      <c r="T84" s="671">
        <f>192500/5</f>
        <v>38500</v>
      </c>
    </row>
    <row r="85" spans="1:21" ht="12">
      <c r="A85" s="723" t="s">
        <v>5223</v>
      </c>
      <c r="B85" s="674" t="s">
        <v>6809</v>
      </c>
      <c r="C85" s="717"/>
      <c r="D85" s="724"/>
      <c r="E85" s="682"/>
      <c r="F85" s="719"/>
      <c r="G85" s="724"/>
      <c r="H85" s="682"/>
      <c r="I85" s="719"/>
      <c r="J85" s="718"/>
      <c r="K85" s="671"/>
      <c r="L85" s="716"/>
      <c r="M85" s="676"/>
      <c r="N85" s="671"/>
      <c r="O85" s="715">
        <v>309</v>
      </c>
      <c r="P85" s="676">
        <f t="shared" si="5"/>
        <v>12916200</v>
      </c>
      <c r="Q85" s="671">
        <v>41800</v>
      </c>
      <c r="R85" s="715">
        <v>350</v>
      </c>
      <c r="S85" s="676">
        <f t="shared" si="6"/>
        <v>14630000</v>
      </c>
      <c r="T85" s="671">
        <v>41800</v>
      </c>
    </row>
    <row r="86" spans="1:21" ht="12">
      <c r="A86" s="723" t="s">
        <v>5226</v>
      </c>
      <c r="B86" s="674" t="s">
        <v>5231</v>
      </c>
      <c r="C86" s="717"/>
      <c r="D86" s="724"/>
      <c r="E86" s="682"/>
      <c r="F86" s="719"/>
      <c r="G86" s="724"/>
      <c r="H86" s="682"/>
      <c r="I86" s="719"/>
      <c r="J86" s="718"/>
      <c r="K86" s="671"/>
      <c r="L86" s="716"/>
      <c r="M86" s="676"/>
      <c r="N86" s="671"/>
      <c r="O86" s="715">
        <v>499</v>
      </c>
      <c r="P86" s="676">
        <f t="shared" si="5"/>
        <v>20858200</v>
      </c>
      <c r="Q86" s="671">
        <v>41800</v>
      </c>
      <c r="R86" s="715">
        <v>550</v>
      </c>
      <c r="S86" s="676">
        <f t="shared" si="6"/>
        <v>23009225.002500001</v>
      </c>
      <c r="T86" s="671">
        <v>41834.954550000002</v>
      </c>
    </row>
    <row r="87" spans="1:21" ht="12">
      <c r="A87" s="723" t="s">
        <v>6810</v>
      </c>
      <c r="B87" s="674" t="s">
        <v>6811</v>
      </c>
      <c r="C87" s="717"/>
      <c r="D87" s="724"/>
      <c r="E87" s="682"/>
      <c r="F87" s="719"/>
      <c r="G87" s="724"/>
      <c r="H87" s="682"/>
      <c r="I87" s="719"/>
      <c r="J87" s="718"/>
      <c r="K87" s="671"/>
      <c r="L87" s="716"/>
      <c r="M87" s="676"/>
      <c r="N87" s="671"/>
      <c r="O87" s="715">
        <v>36</v>
      </c>
      <c r="P87" s="676">
        <f t="shared" si="5"/>
        <v>1504008</v>
      </c>
      <c r="Q87" s="671">
        <f>83556/2</f>
        <v>41778</v>
      </c>
      <c r="R87" s="715">
        <v>50</v>
      </c>
      <c r="S87" s="676">
        <f t="shared" si="6"/>
        <v>2088900</v>
      </c>
      <c r="T87" s="671">
        <f>83556/2</f>
        <v>41778</v>
      </c>
      <c r="U87" s="685"/>
    </row>
    <row r="88" spans="1:21" ht="12">
      <c r="A88" s="723" t="s">
        <v>5224</v>
      </c>
      <c r="B88" s="674" t="s">
        <v>6812</v>
      </c>
      <c r="C88" s="717"/>
      <c r="D88" s="724"/>
      <c r="E88" s="682"/>
      <c r="F88" s="719"/>
      <c r="G88" s="724"/>
      <c r="H88" s="682"/>
      <c r="I88" s="719"/>
      <c r="J88" s="718"/>
      <c r="K88" s="671"/>
      <c r="L88" s="716"/>
      <c r="M88" s="676"/>
      <c r="N88" s="671"/>
      <c r="O88" s="715">
        <v>227</v>
      </c>
      <c r="P88" s="676">
        <f t="shared" si="5"/>
        <v>9463630</v>
      </c>
      <c r="Q88" s="671">
        <f>83380/2</f>
        <v>41690</v>
      </c>
      <c r="R88" s="715">
        <v>250</v>
      </c>
      <c r="S88" s="676">
        <f t="shared" si="6"/>
        <v>10422500</v>
      </c>
      <c r="T88" s="671">
        <f>83380/2</f>
        <v>41690</v>
      </c>
    </row>
    <row r="89" spans="1:21" ht="12">
      <c r="A89" s="723" t="s">
        <v>5225</v>
      </c>
      <c r="B89" s="674" t="s">
        <v>6813</v>
      </c>
      <c r="C89" s="717"/>
      <c r="D89" s="724"/>
      <c r="E89" s="682"/>
      <c r="F89" s="719"/>
      <c r="G89" s="724"/>
      <c r="H89" s="682"/>
      <c r="I89" s="719"/>
      <c r="J89" s="718"/>
      <c r="K89" s="671"/>
      <c r="L89" s="716"/>
      <c r="M89" s="676"/>
      <c r="N89" s="671"/>
      <c r="O89" s="715">
        <v>50</v>
      </c>
      <c r="P89" s="676">
        <f t="shared" si="5"/>
        <v>2090000</v>
      </c>
      <c r="Q89" s="671">
        <v>41800</v>
      </c>
      <c r="R89" s="715">
        <v>80</v>
      </c>
      <c r="S89" s="676">
        <f t="shared" si="6"/>
        <v>3344000</v>
      </c>
      <c r="T89" s="671">
        <v>41800</v>
      </c>
      <c r="U89" s="685"/>
    </row>
    <row r="90" spans="1:21" ht="12">
      <c r="A90" s="723" t="s">
        <v>5230</v>
      </c>
      <c r="B90" s="674" t="s">
        <v>6814</v>
      </c>
      <c r="C90" s="717"/>
      <c r="D90" s="724"/>
      <c r="E90" s="682"/>
      <c r="F90" s="719"/>
      <c r="G90" s="724"/>
      <c r="H90" s="682"/>
      <c r="I90" s="719"/>
      <c r="J90" s="718"/>
      <c r="K90" s="671"/>
      <c r="L90" s="716"/>
      <c r="M90" s="676"/>
      <c r="N90" s="671"/>
      <c r="O90" s="715">
        <v>256</v>
      </c>
      <c r="P90" s="676">
        <f>+Q90*O90</f>
        <v>12390400</v>
      </c>
      <c r="Q90" s="671">
        <v>48400</v>
      </c>
      <c r="R90" s="715">
        <v>300</v>
      </c>
      <c r="S90" s="676">
        <f>+T90*R90</f>
        <v>14520000</v>
      </c>
      <c r="T90" s="671">
        <v>48400</v>
      </c>
    </row>
    <row r="91" spans="1:21" ht="12">
      <c r="A91" s="723" t="s">
        <v>5232</v>
      </c>
      <c r="B91" s="674" t="s">
        <v>6815</v>
      </c>
      <c r="C91" s="717"/>
      <c r="D91" s="724"/>
      <c r="E91" s="682"/>
      <c r="F91" s="719"/>
      <c r="G91" s="724"/>
      <c r="H91" s="682"/>
      <c r="I91" s="719"/>
      <c r="J91" s="718"/>
      <c r="K91" s="671"/>
      <c r="L91" s="716"/>
      <c r="M91" s="676"/>
      <c r="N91" s="671"/>
      <c r="O91" s="715">
        <v>6</v>
      </c>
      <c r="P91" s="676">
        <f t="shared" si="5"/>
        <v>580800</v>
      </c>
      <c r="Q91" s="671">
        <v>96800</v>
      </c>
      <c r="R91" s="715">
        <v>10</v>
      </c>
      <c r="S91" s="676">
        <f>+T91*R91</f>
        <v>968000</v>
      </c>
      <c r="T91" s="671">
        <v>96800</v>
      </c>
    </row>
    <row r="92" spans="1:21" ht="13.8">
      <c r="A92" s="721"/>
      <c r="B92" s="694" t="s">
        <v>5205</v>
      </c>
      <c r="C92" s="717" t="e">
        <f>SUM(#REF!)</f>
        <v>#REF!</v>
      </c>
      <c r="D92" s="724" t="e">
        <f>SUM(#REF!)</f>
        <v>#REF!</v>
      </c>
      <c r="E92" s="682"/>
      <c r="F92" s="719" t="e">
        <f>SUM(#REF!)</f>
        <v>#REF!</v>
      </c>
      <c r="G92" s="724" t="e">
        <f>SUM(#REF!)</f>
        <v>#REF!</v>
      </c>
      <c r="H92" s="682"/>
      <c r="I92" s="719" t="e">
        <f>SUM(#REF!)</f>
        <v>#REF!</v>
      </c>
      <c r="J92" s="718" t="e">
        <f>SUM(#REF!)</f>
        <v>#REF!</v>
      </c>
      <c r="K92" s="671"/>
      <c r="L92" s="719">
        <f>SUM(L81:L83)</f>
        <v>10</v>
      </c>
      <c r="M92" s="719">
        <f>SUM(M81:M83)</f>
        <v>549450</v>
      </c>
      <c r="N92" s="671"/>
      <c r="O92" s="722">
        <f>SUM(O81:O91)</f>
        <v>1466</v>
      </c>
      <c r="P92" s="706">
        <f>SUM(P81:P91)</f>
        <v>64178488</v>
      </c>
      <c r="Q92" s="671"/>
      <c r="R92" s="722">
        <f>SUM(R81:R91)</f>
        <v>1700</v>
      </c>
      <c r="S92" s="706">
        <f>SUM(S81:S91)</f>
        <v>75342000.002499998</v>
      </c>
      <c r="T92" s="671"/>
    </row>
    <row r="93" spans="1:21" ht="15.6">
      <c r="A93" s="707"/>
      <c r="B93" s="725" t="s">
        <v>6816</v>
      </c>
      <c r="C93" s="665"/>
      <c r="D93" s="666"/>
      <c r="E93" s="667"/>
      <c r="F93" s="668"/>
      <c r="G93" s="666"/>
      <c r="H93" s="667"/>
      <c r="I93" s="668"/>
      <c r="J93" s="666"/>
      <c r="K93" s="667"/>
      <c r="L93" s="668"/>
      <c r="M93" s="666"/>
      <c r="N93" s="667"/>
      <c r="O93" s="669"/>
      <c r="P93" s="670"/>
      <c r="Q93" s="671"/>
      <c r="R93" s="669"/>
      <c r="S93" s="670"/>
      <c r="T93" s="671"/>
      <c r="U93" s="685"/>
    </row>
    <row r="94" spans="1:21" ht="12">
      <c r="A94" s="726" t="s">
        <v>6817</v>
      </c>
      <c r="B94" s="680" t="s">
        <v>6818</v>
      </c>
      <c r="C94" s="717"/>
      <c r="D94" s="724"/>
      <c r="E94" s="682"/>
      <c r="F94" s="719"/>
      <c r="G94" s="724"/>
      <c r="H94" s="682"/>
      <c r="I94" s="719"/>
      <c r="J94" s="724"/>
      <c r="K94" s="682"/>
      <c r="L94" s="716">
        <v>6</v>
      </c>
      <c r="M94" s="681">
        <f>+L94*N94</f>
        <v>87912</v>
      </c>
      <c r="N94" s="682">
        <v>14652</v>
      </c>
      <c r="O94" s="715">
        <v>11</v>
      </c>
      <c r="P94" s="676">
        <f>+O94*Q94</f>
        <v>208725</v>
      </c>
      <c r="Q94" s="682">
        <v>18975</v>
      </c>
      <c r="R94" s="715">
        <v>15</v>
      </c>
      <c r="S94" s="676">
        <f>+R94*T94</f>
        <v>284625</v>
      </c>
      <c r="T94" s="682">
        <v>18975</v>
      </c>
    </row>
    <row r="95" spans="1:21" ht="12">
      <c r="A95" s="726" t="s">
        <v>5201</v>
      </c>
      <c r="B95" s="680" t="s">
        <v>6819</v>
      </c>
      <c r="C95" s="717"/>
      <c r="D95" s="724"/>
      <c r="E95" s="682"/>
      <c r="F95" s="719"/>
      <c r="G95" s="724"/>
      <c r="H95" s="682"/>
      <c r="I95" s="719"/>
      <c r="J95" s="724"/>
      <c r="K95" s="682"/>
      <c r="L95" s="716"/>
      <c r="M95" s="681"/>
      <c r="N95" s="682"/>
      <c r="O95" s="715">
        <v>12</v>
      </c>
      <c r="P95" s="676">
        <f>+O95*Q95</f>
        <v>213048</v>
      </c>
      <c r="Q95" s="682">
        <v>17754</v>
      </c>
      <c r="R95" s="715">
        <v>15</v>
      </c>
      <c r="S95" s="676">
        <f>+R95*T95</f>
        <v>266310</v>
      </c>
      <c r="T95" s="682">
        <v>17754</v>
      </c>
      <c r="U95" s="685"/>
    </row>
    <row r="96" spans="1:21" ht="12">
      <c r="A96" s="726" t="s">
        <v>5202</v>
      </c>
      <c r="B96" s="680" t="s">
        <v>5203</v>
      </c>
      <c r="C96" s="717"/>
      <c r="D96" s="724"/>
      <c r="E96" s="682"/>
      <c r="F96" s="719"/>
      <c r="G96" s="724"/>
      <c r="H96" s="682"/>
      <c r="I96" s="719"/>
      <c r="J96" s="724"/>
      <c r="K96" s="682"/>
      <c r="L96" s="719"/>
      <c r="M96" s="719"/>
      <c r="N96" s="682"/>
      <c r="O96" s="715">
        <v>15</v>
      </c>
      <c r="P96" s="676">
        <f>+O96*Q96</f>
        <v>759000</v>
      </c>
      <c r="Q96" s="682">
        <v>50600</v>
      </c>
      <c r="R96" s="715">
        <v>22</v>
      </c>
      <c r="S96" s="676">
        <f>+R96*T96</f>
        <v>1088015.06</v>
      </c>
      <c r="T96" s="682">
        <v>49455.23</v>
      </c>
      <c r="U96" s="685"/>
    </row>
    <row r="97" spans="1:21" ht="12">
      <c r="A97" s="726" t="s">
        <v>5204</v>
      </c>
      <c r="B97" s="680" t="s">
        <v>6820</v>
      </c>
      <c r="C97" s="717"/>
      <c r="D97" s="724"/>
      <c r="E97" s="682"/>
      <c r="F97" s="719"/>
      <c r="G97" s="724"/>
      <c r="H97" s="682"/>
      <c r="I97" s="719"/>
      <c r="J97" s="724"/>
      <c r="K97" s="682"/>
      <c r="L97" s="719"/>
      <c r="M97" s="719"/>
      <c r="N97" s="682"/>
      <c r="O97" s="715">
        <v>1</v>
      </c>
      <c r="P97" s="676">
        <f>+O97*Q97</f>
        <v>31350</v>
      </c>
      <c r="Q97" s="682">
        <v>31350</v>
      </c>
      <c r="R97" s="715">
        <v>3</v>
      </c>
      <c r="S97" s="676">
        <f>+R97*T97</f>
        <v>94050</v>
      </c>
      <c r="T97" s="682">
        <v>31350</v>
      </c>
      <c r="U97" s="685"/>
    </row>
    <row r="98" spans="1:21" ht="13.8">
      <c r="A98" s="727"/>
      <c r="B98" s="694" t="s">
        <v>5205</v>
      </c>
      <c r="C98" s="717" t="e">
        <f>SUM(#REF!)</f>
        <v>#REF!</v>
      </c>
      <c r="D98" s="724" t="e">
        <f>SUM(#REF!)</f>
        <v>#REF!</v>
      </c>
      <c r="E98" s="682"/>
      <c r="F98" s="719" t="e">
        <f>SUM(#REF!)</f>
        <v>#REF!</v>
      </c>
      <c r="G98" s="724" t="e">
        <f>SUM(#REF!)</f>
        <v>#REF!</v>
      </c>
      <c r="H98" s="682"/>
      <c r="I98" s="719" t="e">
        <f>SUM(#REF!)</f>
        <v>#REF!</v>
      </c>
      <c r="J98" s="724" t="e">
        <f>SUM(#REF!)</f>
        <v>#REF!</v>
      </c>
      <c r="K98" s="682"/>
      <c r="L98" s="719">
        <f>SUM(L94:L94)</f>
        <v>6</v>
      </c>
      <c r="M98" s="719">
        <f>SUM(M94:M94)</f>
        <v>87912</v>
      </c>
      <c r="N98" s="682"/>
      <c r="O98" s="722">
        <f>SUM(O94:O97)</f>
        <v>39</v>
      </c>
      <c r="P98" s="706">
        <f>SUM(P94:P97)</f>
        <v>1212123</v>
      </c>
      <c r="Q98" s="682"/>
      <c r="R98" s="722">
        <f>SUM(R94:R97)</f>
        <v>55</v>
      </c>
      <c r="S98" s="706">
        <f>SUM(S94:S97)</f>
        <v>1733000.06</v>
      </c>
      <c r="T98" s="682"/>
      <c r="U98" s="685"/>
    </row>
    <row r="99" spans="1:21" ht="40.799999999999997">
      <c r="A99" s="727"/>
      <c r="B99" s="728" t="s">
        <v>5206</v>
      </c>
      <c r="C99" s="729"/>
      <c r="D99" s="729"/>
      <c r="E99" s="730"/>
      <c r="F99" s="731"/>
      <c r="G99" s="729"/>
      <c r="H99" s="730"/>
      <c r="I99" s="731"/>
      <c r="J99" s="729"/>
      <c r="K99" s="730"/>
      <c r="L99" s="731"/>
      <c r="M99" s="729"/>
      <c r="N99" s="730"/>
      <c r="O99" s="732"/>
      <c r="P99" s="729"/>
      <c r="Q99" s="730"/>
      <c r="R99" s="732"/>
      <c r="S99" s="729"/>
      <c r="T99" s="730"/>
    </row>
    <row r="100" spans="1:21" ht="15.6">
      <c r="A100" s="663"/>
      <c r="B100" s="733" t="s">
        <v>6821</v>
      </c>
      <c r="C100" s="676"/>
      <c r="D100" s="734"/>
      <c r="E100" s="689"/>
      <c r="F100" s="735"/>
      <c r="G100" s="734"/>
      <c r="H100" s="689"/>
      <c r="I100" s="735"/>
      <c r="J100" s="734"/>
      <c r="K100" s="689"/>
      <c r="L100" s="735"/>
      <c r="M100" s="734"/>
      <c r="N100" s="689"/>
      <c r="O100" s="736"/>
      <c r="P100" s="734"/>
      <c r="Q100" s="689"/>
      <c r="R100" s="736"/>
      <c r="S100" s="734"/>
      <c r="T100" s="689"/>
      <c r="U100" s="685"/>
    </row>
    <row r="101" spans="1:21" s="672" customFormat="1" ht="14.4">
      <c r="A101" s="737"/>
      <c r="B101" s="738" t="s">
        <v>5268</v>
      </c>
      <c r="C101" s="739"/>
      <c r="D101" s="740"/>
      <c r="E101" s="741"/>
      <c r="F101" s="742"/>
      <c r="G101" s="740"/>
      <c r="H101" s="741"/>
      <c r="I101" s="742"/>
      <c r="J101" s="740"/>
      <c r="K101" s="741"/>
      <c r="L101" s="742"/>
      <c r="M101" s="740"/>
      <c r="N101" s="741"/>
      <c r="O101" s="743"/>
      <c r="P101" s="740"/>
      <c r="Q101" s="741"/>
      <c r="R101" s="743"/>
      <c r="S101" s="740"/>
      <c r="T101" s="741"/>
    </row>
    <row r="102" spans="1:21" ht="12">
      <c r="A102" s="723" t="s">
        <v>5269</v>
      </c>
      <c r="B102" s="744" t="s">
        <v>6822</v>
      </c>
      <c r="C102" s="681"/>
      <c r="D102" s="676"/>
      <c r="E102" s="682"/>
      <c r="F102" s="683"/>
      <c r="G102" s="676"/>
      <c r="H102" s="682"/>
      <c r="I102" s="683"/>
      <c r="J102" s="676"/>
      <c r="K102" s="682"/>
      <c r="L102" s="683">
        <v>800</v>
      </c>
      <c r="M102" s="676">
        <f>+L102*N102</f>
        <v>3870134.4179775282</v>
      </c>
      <c r="N102" s="683">
        <v>4837.6680224719103</v>
      </c>
      <c r="O102" s="684">
        <v>2262</v>
      </c>
      <c r="P102" s="676">
        <f>+O102*Q102</f>
        <v>11139671.4</v>
      </c>
      <c r="Q102" s="683">
        <v>4924.7</v>
      </c>
      <c r="R102" s="684">
        <v>2062</v>
      </c>
      <c r="S102" s="676">
        <f>+R102*T102</f>
        <v>10154800.000678001</v>
      </c>
      <c r="T102" s="745">
        <v>4924.7332690000003</v>
      </c>
    </row>
    <row r="103" spans="1:21" ht="12">
      <c r="A103" s="723" t="s">
        <v>5270</v>
      </c>
      <c r="B103" s="744" t="s">
        <v>6823</v>
      </c>
      <c r="C103" s="681"/>
      <c r="D103" s="676"/>
      <c r="E103" s="682"/>
      <c r="F103" s="683"/>
      <c r="G103" s="676"/>
      <c r="H103" s="682"/>
      <c r="I103" s="683"/>
      <c r="J103" s="676"/>
      <c r="K103" s="682"/>
      <c r="L103" s="683">
        <v>800</v>
      </c>
      <c r="M103" s="676">
        <f>+L103*N103</f>
        <v>4574240</v>
      </c>
      <c r="N103" s="683">
        <v>5717.8</v>
      </c>
      <c r="O103" s="684">
        <v>534</v>
      </c>
      <c r="P103" s="676">
        <f>+O103*Q103</f>
        <v>3693571.2</v>
      </c>
      <c r="Q103" s="683">
        <v>6916.8</v>
      </c>
      <c r="R103" s="684">
        <v>500</v>
      </c>
      <c r="S103" s="676">
        <f>+R103*T103</f>
        <v>3458399.9999999995</v>
      </c>
      <c r="T103" s="745">
        <v>6916.7999999999993</v>
      </c>
      <c r="U103" s="685"/>
    </row>
    <row r="104" spans="1:21" ht="12">
      <c r="A104" s="723" t="s">
        <v>5271</v>
      </c>
      <c r="B104" s="744" t="s">
        <v>6824</v>
      </c>
      <c r="C104" s="681"/>
      <c r="D104" s="676"/>
      <c r="E104" s="682"/>
      <c r="F104" s="683"/>
      <c r="G104" s="676"/>
      <c r="H104" s="682"/>
      <c r="I104" s="683"/>
      <c r="J104" s="676"/>
      <c r="K104" s="682"/>
      <c r="L104" s="683"/>
      <c r="M104" s="676"/>
      <c r="N104" s="746"/>
      <c r="O104" s="684">
        <v>262</v>
      </c>
      <c r="P104" s="676">
        <f>+O104*Q104</f>
        <v>1063458</v>
      </c>
      <c r="Q104" s="746">
        <v>4059</v>
      </c>
      <c r="R104" s="684">
        <v>200</v>
      </c>
      <c r="S104" s="676">
        <f>+R104*T104</f>
        <v>811800</v>
      </c>
      <c r="T104" s="747">
        <v>4059</v>
      </c>
      <c r="U104" s="685"/>
    </row>
    <row r="105" spans="1:21" ht="13.8">
      <c r="A105" s="748"/>
      <c r="B105" s="749" t="s">
        <v>6825</v>
      </c>
      <c r="C105" s="750">
        <v>2362</v>
      </c>
      <c r="D105" s="751">
        <v>7343999.9972000001</v>
      </c>
      <c r="E105" s="752"/>
      <c r="F105" s="753">
        <v>1871</v>
      </c>
      <c r="G105" s="751">
        <v>6100707.2500000009</v>
      </c>
      <c r="H105" s="752"/>
      <c r="I105" s="753">
        <v>2189</v>
      </c>
      <c r="J105" s="751">
        <v>7175000</v>
      </c>
      <c r="K105" s="752"/>
      <c r="L105" s="753">
        <f>SUM(L102:L103)</f>
        <v>1600</v>
      </c>
      <c r="M105" s="753">
        <f>SUM(M102:M103)</f>
        <v>8444374.4179775286</v>
      </c>
      <c r="N105" s="752"/>
      <c r="O105" s="754">
        <f>SUM(O102:O104)</f>
        <v>3058</v>
      </c>
      <c r="P105" s="753">
        <f>SUM(P102:P104)</f>
        <v>15896700.600000001</v>
      </c>
      <c r="Q105" s="682"/>
      <c r="R105" s="755">
        <f>+R102+R103+R104</f>
        <v>2762</v>
      </c>
      <c r="S105" s="756">
        <f>+S102+S103+S104</f>
        <v>14425000.000678001</v>
      </c>
      <c r="T105" s="682"/>
    </row>
    <row r="106" spans="1:21" s="672" customFormat="1" ht="14.4">
      <c r="A106" s="757"/>
      <c r="B106" s="758" t="s">
        <v>6826</v>
      </c>
      <c r="C106" s="739"/>
      <c r="D106" s="740"/>
      <c r="E106" s="741"/>
      <c r="F106" s="742"/>
      <c r="G106" s="740"/>
      <c r="H106" s="741"/>
      <c r="I106" s="742"/>
      <c r="J106" s="740"/>
      <c r="K106" s="741"/>
      <c r="L106" s="742"/>
      <c r="M106" s="740"/>
      <c r="N106" s="741"/>
      <c r="O106" s="743"/>
      <c r="P106" s="740"/>
      <c r="Q106" s="741"/>
      <c r="R106" s="743"/>
      <c r="S106" s="740"/>
      <c r="T106" s="741"/>
    </row>
    <row r="107" spans="1:21" s="761" customFormat="1" ht="14.4">
      <c r="A107" s="759"/>
      <c r="B107" s="760" t="s">
        <v>6827</v>
      </c>
      <c r="C107" s="675"/>
      <c r="D107" s="675"/>
      <c r="E107" s="671"/>
      <c r="F107" s="677"/>
      <c r="G107" s="675"/>
      <c r="H107" s="671"/>
      <c r="I107" s="677"/>
      <c r="J107" s="675"/>
      <c r="K107" s="671"/>
      <c r="L107" s="677"/>
      <c r="M107" s="675"/>
      <c r="N107" s="671"/>
      <c r="O107" s="669"/>
      <c r="P107" s="675"/>
      <c r="Q107" s="671"/>
      <c r="R107" s="669"/>
      <c r="S107" s="675"/>
      <c r="T107" s="671"/>
    </row>
    <row r="108" spans="1:21" ht="12">
      <c r="A108" s="723" t="s">
        <v>5272</v>
      </c>
      <c r="B108" s="680" t="s">
        <v>5273</v>
      </c>
      <c r="C108" s="724"/>
      <c r="D108" s="676"/>
      <c r="E108" s="682"/>
      <c r="F108" s="683"/>
      <c r="G108" s="676"/>
      <c r="H108" s="682"/>
      <c r="I108" s="683"/>
      <c r="J108" s="676"/>
      <c r="K108" s="682"/>
      <c r="L108" s="683">
        <v>40</v>
      </c>
      <c r="M108" s="676">
        <f>+L108*N108</f>
        <v>336392.39999999997</v>
      </c>
      <c r="N108" s="682">
        <v>8409.81</v>
      </c>
      <c r="O108" s="684">
        <v>64</v>
      </c>
      <c r="P108" s="676">
        <f>+O108*Q108</f>
        <v>536947.19999999995</v>
      </c>
      <c r="Q108" s="682">
        <v>8389.7999999999993</v>
      </c>
      <c r="R108" s="684">
        <v>70</v>
      </c>
      <c r="S108" s="676">
        <f>+R108*T108</f>
        <v>587286</v>
      </c>
      <c r="T108" s="682">
        <v>8389.7999999999993</v>
      </c>
    </row>
    <row r="109" spans="1:21" ht="12">
      <c r="A109" s="723" t="s">
        <v>5274</v>
      </c>
      <c r="B109" s="680" t="s">
        <v>5275</v>
      </c>
      <c r="C109" s="724"/>
      <c r="D109" s="676"/>
      <c r="E109" s="682"/>
      <c r="F109" s="683"/>
      <c r="G109" s="676"/>
      <c r="H109" s="682"/>
      <c r="I109" s="683"/>
      <c r="J109" s="676"/>
      <c r="K109" s="682"/>
      <c r="L109" s="683"/>
      <c r="M109" s="676"/>
      <c r="N109" s="682"/>
      <c r="O109" s="684">
        <v>5</v>
      </c>
      <c r="P109" s="676">
        <f>+O109*Q109</f>
        <v>35940</v>
      </c>
      <c r="Q109" s="682">
        <v>7188</v>
      </c>
      <c r="R109" s="684">
        <v>5</v>
      </c>
      <c r="S109" s="676">
        <f>+R109*T109</f>
        <v>35940</v>
      </c>
      <c r="T109" s="682">
        <v>7188</v>
      </c>
    </row>
    <row r="110" spans="1:21" ht="13.8">
      <c r="A110" s="748"/>
      <c r="B110" s="694" t="s">
        <v>5205</v>
      </c>
      <c r="C110" s="717" t="e">
        <f>SUM(#REF!)</f>
        <v>#REF!</v>
      </c>
      <c r="D110" s="762" t="e">
        <f>SUM(#REF!)</f>
        <v>#REF!</v>
      </c>
      <c r="E110" s="682"/>
      <c r="F110" s="719" t="e">
        <f>SUM(#REF!)</f>
        <v>#REF!</v>
      </c>
      <c r="G110" s="718" t="e">
        <f>SUM(#REF!)</f>
        <v>#REF!</v>
      </c>
      <c r="H110" s="682"/>
      <c r="I110" s="719" t="e">
        <f>SUM(#REF!)</f>
        <v>#REF!</v>
      </c>
      <c r="J110" s="718" t="e">
        <f>SUM(#REF!)</f>
        <v>#REF!</v>
      </c>
      <c r="K110" s="682"/>
      <c r="L110" s="719">
        <f>SUM(L108:L108)</f>
        <v>40</v>
      </c>
      <c r="M110" s="718">
        <f>SUM(M108:M108)</f>
        <v>336392.39999999997</v>
      </c>
      <c r="N110" s="682"/>
      <c r="O110" s="722">
        <f>SUM(O108:O108)</f>
        <v>64</v>
      </c>
      <c r="P110" s="763">
        <f>SUM(P108:P109)</f>
        <v>572887.19999999995</v>
      </c>
      <c r="Q110" s="682"/>
      <c r="R110" s="722">
        <f>SUM(R108:R109)</f>
        <v>75</v>
      </c>
      <c r="S110" s="688">
        <f>SUM(S108:S109)</f>
        <v>623226</v>
      </c>
      <c r="T110" s="682"/>
    </row>
    <row r="111" spans="1:21" s="761" customFormat="1" ht="15.6">
      <c r="A111" s="764"/>
      <c r="B111" s="765" t="s">
        <v>5233</v>
      </c>
      <c r="C111" s="675"/>
      <c r="D111" s="670"/>
      <c r="E111" s="671"/>
      <c r="F111" s="677"/>
      <c r="G111" s="670"/>
      <c r="H111" s="671"/>
      <c r="I111" s="677"/>
      <c r="J111" s="670"/>
      <c r="K111" s="671"/>
      <c r="L111" s="677"/>
      <c r="M111" s="670"/>
      <c r="N111" s="671"/>
      <c r="O111" s="669"/>
      <c r="P111" s="670"/>
      <c r="Q111" s="671"/>
      <c r="R111" s="669"/>
      <c r="S111" s="670"/>
      <c r="T111" s="671"/>
    </row>
    <row r="112" spans="1:21" ht="12">
      <c r="A112" s="679">
        <v>6247</v>
      </c>
      <c r="B112" s="680" t="s">
        <v>5234</v>
      </c>
      <c r="C112" s="681"/>
      <c r="D112" s="676">
        <f>+C112*E112</f>
        <v>0</v>
      </c>
      <c r="E112" s="682">
        <v>8250</v>
      </c>
      <c r="F112" s="683">
        <v>5</v>
      </c>
      <c r="G112" s="676">
        <v>82500</v>
      </c>
      <c r="H112" s="682">
        <f>+G112/F112</f>
        <v>16500</v>
      </c>
      <c r="I112" s="683">
        <v>2</v>
      </c>
      <c r="J112" s="676">
        <f>+I112*K112</f>
        <v>33000</v>
      </c>
      <c r="K112" s="682">
        <v>16500</v>
      </c>
      <c r="L112" s="683">
        <v>5</v>
      </c>
      <c r="M112" s="676">
        <f>+L112*N112</f>
        <v>88000</v>
      </c>
      <c r="N112" s="682">
        <v>17600</v>
      </c>
      <c r="O112" s="684">
        <v>5</v>
      </c>
      <c r="P112" s="676">
        <f>+O112*Q112</f>
        <v>96250</v>
      </c>
      <c r="Q112" s="682">
        <v>19250</v>
      </c>
      <c r="R112" s="684">
        <v>5</v>
      </c>
      <c r="S112" s="676">
        <f>+R112*T112</f>
        <v>96250</v>
      </c>
      <c r="T112" s="682">
        <v>19250</v>
      </c>
    </row>
    <row r="113" spans="1:20" ht="12">
      <c r="A113" s="679">
        <v>6322</v>
      </c>
      <c r="B113" s="680" t="s">
        <v>6828</v>
      </c>
      <c r="C113" s="681"/>
      <c r="D113" s="676">
        <f>+C113*E113</f>
        <v>0</v>
      </c>
      <c r="E113" s="682">
        <v>18150</v>
      </c>
      <c r="F113" s="683"/>
      <c r="G113" s="676">
        <f>+F113*H113</f>
        <v>0</v>
      </c>
      <c r="H113" s="682">
        <v>18150</v>
      </c>
      <c r="I113" s="683"/>
      <c r="J113" s="676">
        <f>+I113*K113</f>
        <v>0</v>
      </c>
      <c r="K113" s="682">
        <v>18150</v>
      </c>
      <c r="L113" s="683"/>
      <c r="M113" s="676">
        <f>+L113*N113</f>
        <v>0</v>
      </c>
      <c r="N113" s="682"/>
      <c r="O113" s="684">
        <v>60</v>
      </c>
      <c r="P113" s="676">
        <f>+O113*Q113</f>
        <v>122100</v>
      </c>
      <c r="Q113" s="682">
        <v>2035</v>
      </c>
      <c r="R113" s="684">
        <v>60</v>
      </c>
      <c r="S113" s="676">
        <f>+R113*T113</f>
        <v>122100</v>
      </c>
      <c r="T113" s="682">
        <v>2035</v>
      </c>
    </row>
    <row r="114" spans="1:20" ht="12">
      <c r="A114" s="679">
        <v>6447</v>
      </c>
      <c r="B114" s="680" t="s">
        <v>5235</v>
      </c>
      <c r="C114" s="681">
        <v>280</v>
      </c>
      <c r="D114" s="676">
        <f>+C114*E114</f>
        <v>226203.99759999997</v>
      </c>
      <c r="E114" s="682">
        <v>807.87141999999994</v>
      </c>
      <c r="F114" s="683">
        <v>218</v>
      </c>
      <c r="G114" s="676">
        <v>180455</v>
      </c>
      <c r="H114" s="682">
        <f>+G114/F114</f>
        <v>827.77522935779814</v>
      </c>
      <c r="I114" s="683">
        <v>165</v>
      </c>
      <c r="J114" s="676">
        <f>+I114*K114</f>
        <v>136583.69999999998</v>
      </c>
      <c r="K114" s="682">
        <v>827.78</v>
      </c>
      <c r="L114" s="683">
        <v>150</v>
      </c>
      <c r="M114" s="676">
        <f>+L114*N114</f>
        <v>135201.5055</v>
      </c>
      <c r="N114" s="682">
        <v>901.34337000000005</v>
      </c>
      <c r="O114" s="684">
        <v>359</v>
      </c>
      <c r="P114" s="676">
        <f>+O114*Q114</f>
        <v>587730.74699999997</v>
      </c>
      <c r="Q114" s="682">
        <v>1637.133</v>
      </c>
      <c r="R114" s="684">
        <v>360</v>
      </c>
      <c r="S114" s="676">
        <f>+R114*T114</f>
        <v>555248.56319999998</v>
      </c>
      <c r="T114" s="682">
        <v>1542.3571199999999</v>
      </c>
    </row>
    <row r="115" spans="1:20" ht="12">
      <c r="A115" s="679">
        <v>9825</v>
      </c>
      <c r="B115" s="680" t="s">
        <v>6829</v>
      </c>
      <c r="C115" s="681">
        <v>25</v>
      </c>
      <c r="D115" s="676">
        <f>+C115*E115</f>
        <v>1237500</v>
      </c>
      <c r="E115" s="682">
        <v>49500</v>
      </c>
      <c r="F115" s="683">
        <v>18</v>
      </c>
      <c r="G115" s="676">
        <v>955350</v>
      </c>
      <c r="H115" s="682">
        <f>+G115/F115</f>
        <v>53075</v>
      </c>
      <c r="I115" s="683">
        <v>15</v>
      </c>
      <c r="J115" s="676">
        <f>+I115*K115</f>
        <v>796125</v>
      </c>
      <c r="K115" s="682">
        <v>53075</v>
      </c>
      <c r="L115" s="683">
        <v>8</v>
      </c>
      <c r="M115" s="676">
        <f>+N115*L115</f>
        <v>435600</v>
      </c>
      <c r="N115" s="682">
        <v>54450</v>
      </c>
      <c r="O115" s="684">
        <v>31</v>
      </c>
      <c r="P115" s="676">
        <f>+Q115*O115</f>
        <v>1687950</v>
      </c>
      <c r="Q115" s="682">
        <v>54450</v>
      </c>
      <c r="R115" s="684">
        <v>35</v>
      </c>
      <c r="S115" s="676">
        <f>+T115*R115</f>
        <v>1905750</v>
      </c>
      <c r="T115" s="682">
        <v>54450</v>
      </c>
    </row>
    <row r="116" spans="1:20" ht="13.8">
      <c r="A116" s="766"/>
      <c r="B116" s="694" t="s">
        <v>5205</v>
      </c>
      <c r="C116" s="724">
        <f>SUM(C112:C115)</f>
        <v>305</v>
      </c>
      <c r="D116" s="767">
        <f>SUM(D112:D115)</f>
        <v>1463703.9975999999</v>
      </c>
      <c r="E116" s="682"/>
      <c r="F116" s="768">
        <f>SUM(F112:F115)</f>
        <v>241</v>
      </c>
      <c r="G116" s="769">
        <f>SUM(G112:G115)</f>
        <v>1218305</v>
      </c>
      <c r="H116" s="682"/>
      <c r="I116" s="768">
        <f>SUM(I112:I115)</f>
        <v>182</v>
      </c>
      <c r="J116" s="769">
        <f>SUM(J112:J115)</f>
        <v>965708.7</v>
      </c>
      <c r="K116" s="682"/>
      <c r="L116" s="768">
        <f>SUM(L112:L115)</f>
        <v>163</v>
      </c>
      <c r="M116" s="769">
        <f>SUM(M112:M115)</f>
        <v>658801.50549999997</v>
      </c>
      <c r="N116" s="682"/>
      <c r="O116" s="755">
        <f>SUM(O112:O115)</f>
        <v>455</v>
      </c>
      <c r="P116" s="770">
        <f>SUM(P112:P115)</f>
        <v>2494030.747</v>
      </c>
      <c r="Q116" s="682"/>
      <c r="R116" s="755">
        <f>SUM(R112:R115)</f>
        <v>460</v>
      </c>
      <c r="S116" s="771">
        <f>SUM(S112:S115)</f>
        <v>2679348.5631999997</v>
      </c>
      <c r="T116" s="682"/>
    </row>
    <row r="117" spans="1:20" s="761" customFormat="1" ht="15.6">
      <c r="A117" s="764"/>
      <c r="B117" s="760" t="s">
        <v>6830</v>
      </c>
      <c r="C117" s="675"/>
      <c r="D117" s="670"/>
      <c r="E117" s="671"/>
      <c r="F117" s="677"/>
      <c r="G117" s="670"/>
      <c r="H117" s="671"/>
      <c r="I117" s="677"/>
      <c r="J117" s="670"/>
      <c r="K117" s="671"/>
      <c r="L117" s="677"/>
      <c r="M117" s="670"/>
      <c r="N117" s="671"/>
      <c r="O117" s="669"/>
      <c r="P117" s="670"/>
      <c r="Q117" s="671"/>
      <c r="R117" s="669"/>
      <c r="S117" s="670"/>
      <c r="T117" s="671"/>
    </row>
    <row r="118" spans="1:20" ht="13.8">
      <c r="A118" s="772">
        <v>5660</v>
      </c>
      <c r="B118" s="773" t="s">
        <v>5276</v>
      </c>
      <c r="C118" s="774">
        <v>240</v>
      </c>
      <c r="D118" s="762">
        <f>+C118*E118</f>
        <v>372551.52</v>
      </c>
      <c r="E118" s="671">
        <v>1552.298</v>
      </c>
      <c r="F118" s="775">
        <v>200</v>
      </c>
      <c r="G118" s="718">
        <v>292574.40000000002</v>
      </c>
      <c r="H118" s="671">
        <f>+G118/F118</f>
        <v>1462.8720000000001</v>
      </c>
      <c r="I118" s="775">
        <v>200</v>
      </c>
      <c r="J118" s="718">
        <f>+I118*K118</f>
        <v>292574</v>
      </c>
      <c r="K118" s="671">
        <v>1462.87</v>
      </c>
      <c r="L118" s="775">
        <v>150</v>
      </c>
      <c r="M118" s="718">
        <f>+L118*N118</f>
        <v>228822.67500000002</v>
      </c>
      <c r="N118" s="671">
        <v>1525.4845</v>
      </c>
      <c r="O118" s="776">
        <v>200</v>
      </c>
      <c r="P118" s="763">
        <f>+O118*Q118</f>
        <v>363526</v>
      </c>
      <c r="Q118" s="671">
        <v>1817.63</v>
      </c>
      <c r="R118" s="776">
        <v>200</v>
      </c>
      <c r="S118" s="688">
        <f>+R118*T118</f>
        <v>361136.02500000002</v>
      </c>
      <c r="T118" s="671">
        <v>1805.6801250000001</v>
      </c>
    </row>
    <row r="119" spans="1:20" ht="13.8">
      <c r="A119" s="748"/>
      <c r="B119" s="777"/>
      <c r="C119" s="681"/>
      <c r="D119" s="778"/>
      <c r="E119" s="682"/>
      <c r="F119" s="683"/>
      <c r="G119" s="778"/>
      <c r="H119" s="682"/>
      <c r="I119" s="683"/>
      <c r="J119" s="778"/>
      <c r="K119" s="682"/>
      <c r="L119" s="683"/>
      <c r="M119" s="778"/>
      <c r="N119" s="682"/>
      <c r="O119" s="684"/>
      <c r="P119" s="778"/>
      <c r="Q119" s="682"/>
      <c r="R119" s="684"/>
      <c r="S119" s="778"/>
      <c r="T119" s="682"/>
    </row>
    <row r="120" spans="1:20" s="761" customFormat="1" ht="15.6">
      <c r="A120" s="779"/>
      <c r="B120" s="760" t="s">
        <v>6831</v>
      </c>
      <c r="C120" s="675"/>
      <c r="D120" s="670"/>
      <c r="E120" s="671"/>
      <c r="F120" s="677"/>
      <c r="G120" s="670"/>
      <c r="H120" s="671"/>
      <c r="I120" s="677"/>
      <c r="J120" s="670"/>
      <c r="K120" s="671"/>
      <c r="L120" s="677"/>
      <c r="M120" s="670"/>
      <c r="N120" s="671"/>
      <c r="O120" s="669"/>
      <c r="P120" s="670"/>
      <c r="Q120" s="671"/>
      <c r="R120" s="669"/>
      <c r="S120" s="670"/>
      <c r="T120" s="671"/>
    </row>
    <row r="121" spans="1:20" ht="12">
      <c r="A121" s="780" t="s">
        <v>5318</v>
      </c>
      <c r="B121" s="680" t="s">
        <v>5319</v>
      </c>
      <c r="C121" s="681"/>
      <c r="D121" s="676"/>
      <c r="E121" s="682"/>
      <c r="F121" s="683"/>
      <c r="G121" s="676"/>
      <c r="H121" s="682"/>
      <c r="I121" s="683"/>
      <c r="J121" s="676"/>
      <c r="K121" s="682"/>
      <c r="L121" s="683"/>
      <c r="M121" s="676"/>
      <c r="N121" s="682"/>
      <c r="O121" s="684">
        <v>890</v>
      </c>
      <c r="P121" s="676">
        <f>+Q121*O121</f>
        <v>342650</v>
      </c>
      <c r="Q121" s="682">
        <v>385</v>
      </c>
      <c r="R121" s="684">
        <v>900</v>
      </c>
      <c r="S121" s="676">
        <f>+R121*T121</f>
        <v>346500</v>
      </c>
      <c r="T121" s="682">
        <v>385</v>
      </c>
    </row>
    <row r="122" spans="1:20" ht="12">
      <c r="A122" s="780" t="s">
        <v>5281</v>
      </c>
      <c r="B122" s="680" t="s">
        <v>5282</v>
      </c>
      <c r="C122" s="681"/>
      <c r="D122" s="676">
        <f>+C122*E122</f>
        <v>0</v>
      </c>
      <c r="E122" s="682">
        <v>445.66</v>
      </c>
      <c r="F122" s="683"/>
      <c r="G122" s="676">
        <f>+F122*H122</f>
        <v>0</v>
      </c>
      <c r="H122" s="682">
        <v>445.66</v>
      </c>
      <c r="I122" s="683"/>
      <c r="J122" s="676">
        <f>+I122*K122</f>
        <v>0</v>
      </c>
      <c r="K122" s="682">
        <v>445.66</v>
      </c>
      <c r="L122" s="683"/>
      <c r="M122" s="676">
        <f>+L122*N122</f>
        <v>0</v>
      </c>
      <c r="N122" s="682"/>
      <c r="O122" s="684">
        <v>336</v>
      </c>
      <c r="P122" s="676">
        <f>+O122*Q122</f>
        <v>489720</v>
      </c>
      <c r="Q122" s="682">
        <v>1457.5</v>
      </c>
      <c r="R122" s="684">
        <v>350</v>
      </c>
      <c r="S122" s="676">
        <f>+R122*T122</f>
        <v>510125</v>
      </c>
      <c r="T122" s="682">
        <v>1457.5</v>
      </c>
    </row>
    <row r="123" spans="1:20" ht="12">
      <c r="A123" s="780" t="s">
        <v>5285</v>
      </c>
      <c r="B123" s="680" t="s">
        <v>5286</v>
      </c>
      <c r="C123" s="681"/>
      <c r="D123" s="676">
        <f>+C123*E123</f>
        <v>0</v>
      </c>
      <c r="E123" s="682"/>
      <c r="F123" s="683">
        <v>150</v>
      </c>
      <c r="G123" s="676">
        <v>42900</v>
      </c>
      <c r="H123" s="682">
        <f>+G123/F123</f>
        <v>286</v>
      </c>
      <c r="I123" s="683">
        <v>150</v>
      </c>
      <c r="J123" s="676">
        <f>+I123*K123</f>
        <v>42900</v>
      </c>
      <c r="K123" s="682">
        <v>286</v>
      </c>
      <c r="L123" s="683">
        <v>500</v>
      </c>
      <c r="M123" s="676">
        <f>+L123*N123</f>
        <v>167750</v>
      </c>
      <c r="N123" s="682">
        <v>335.5</v>
      </c>
      <c r="O123" s="684">
        <v>200</v>
      </c>
      <c r="P123" s="676">
        <f>+O123*Q123</f>
        <v>67100</v>
      </c>
      <c r="Q123" s="682">
        <v>335.5</v>
      </c>
      <c r="R123" s="684">
        <v>201</v>
      </c>
      <c r="S123" s="676">
        <f>+R123*T123</f>
        <v>67435.5</v>
      </c>
      <c r="T123" s="682">
        <v>335.5</v>
      </c>
    </row>
    <row r="124" spans="1:20" ht="12">
      <c r="A124" s="780" t="s">
        <v>5277</v>
      </c>
      <c r="B124" s="680" t="s">
        <v>6832</v>
      </c>
      <c r="C124" s="681">
        <v>372</v>
      </c>
      <c r="D124" s="676">
        <f>+C124*E124</f>
        <v>1473120</v>
      </c>
      <c r="E124" s="682">
        <v>3960</v>
      </c>
      <c r="F124" s="683"/>
      <c r="G124" s="676">
        <f>+F124*H124</f>
        <v>0</v>
      </c>
      <c r="H124" s="682">
        <v>3960</v>
      </c>
      <c r="I124" s="683"/>
      <c r="J124" s="676">
        <f>+I124*K124</f>
        <v>0</v>
      </c>
      <c r="K124" s="682">
        <v>3960</v>
      </c>
      <c r="L124" s="683"/>
      <c r="M124" s="676">
        <f>+L124*N124</f>
        <v>0</v>
      </c>
      <c r="N124" s="682">
        <v>3960</v>
      </c>
      <c r="O124" s="684">
        <v>60</v>
      </c>
      <c r="P124" s="676">
        <f>+O124*Q124</f>
        <v>36234</v>
      </c>
      <c r="Q124" s="682">
        <v>603.9</v>
      </c>
      <c r="R124" s="684">
        <v>62</v>
      </c>
      <c r="S124" s="676">
        <f>+R124*T124</f>
        <v>37441.799999999996</v>
      </c>
      <c r="T124" s="682">
        <v>603.9</v>
      </c>
    </row>
    <row r="125" spans="1:20" ht="12">
      <c r="A125" s="780"/>
      <c r="B125" s="680"/>
      <c r="C125" s="681"/>
      <c r="D125" s="676"/>
      <c r="E125" s="682"/>
      <c r="F125" s="683"/>
      <c r="G125" s="676"/>
      <c r="H125" s="682"/>
      <c r="I125" s="683"/>
      <c r="J125" s="676"/>
      <c r="K125" s="682"/>
      <c r="L125" s="683"/>
      <c r="M125" s="676"/>
      <c r="N125" s="682"/>
      <c r="O125" s="684"/>
      <c r="P125" s="676"/>
      <c r="Q125" s="682"/>
      <c r="R125" s="684"/>
      <c r="S125" s="676"/>
      <c r="T125" s="682"/>
    </row>
    <row r="126" spans="1:20" s="783" customFormat="1" ht="12">
      <c r="A126" s="781">
        <v>6638</v>
      </c>
      <c r="B126" s="782" t="s">
        <v>5280</v>
      </c>
      <c r="C126" s="681"/>
      <c r="D126" s="676">
        <f>+C126*E126</f>
        <v>0</v>
      </c>
      <c r="E126" s="682">
        <v>7700.0000000000009</v>
      </c>
      <c r="F126" s="683">
        <v>10</v>
      </c>
      <c r="G126" s="676">
        <f>+F126*H126</f>
        <v>77000.000000000015</v>
      </c>
      <c r="H126" s="682">
        <v>7700.0000000000009</v>
      </c>
      <c r="I126" s="683">
        <v>10</v>
      </c>
      <c r="J126" s="676">
        <f>+I126*K126</f>
        <v>77000.000000000015</v>
      </c>
      <c r="K126" s="682">
        <v>7700.0000000000009</v>
      </c>
      <c r="L126" s="683"/>
      <c r="M126" s="676">
        <f t="shared" ref="M126:M132" si="7">+L126*N126</f>
        <v>0</v>
      </c>
      <c r="N126" s="682">
        <v>7700.0000000000009</v>
      </c>
      <c r="O126" s="684">
        <v>5</v>
      </c>
      <c r="P126" s="676">
        <f t="shared" ref="P126:P132" si="8">+O126*Q126</f>
        <v>38500</v>
      </c>
      <c r="Q126" s="682">
        <f>46200/6</f>
        <v>7700</v>
      </c>
      <c r="R126" s="684">
        <v>10</v>
      </c>
      <c r="S126" s="676">
        <f t="shared" ref="S126:S132" si="9">+R126*T126</f>
        <v>77000</v>
      </c>
      <c r="T126" s="682">
        <f>46200/6</f>
        <v>7700</v>
      </c>
    </row>
    <row r="127" spans="1:20" ht="12">
      <c r="A127" s="784" t="s">
        <v>5287</v>
      </c>
      <c r="B127" s="680" t="s">
        <v>6833</v>
      </c>
      <c r="C127" s="681"/>
      <c r="D127" s="676">
        <f>+C127*E127</f>
        <v>0</v>
      </c>
      <c r="E127" s="682"/>
      <c r="F127" s="683">
        <v>1</v>
      </c>
      <c r="G127" s="676">
        <f>+H127*F127</f>
        <v>6050</v>
      </c>
      <c r="H127" s="682">
        <v>6050</v>
      </c>
      <c r="I127" s="683">
        <v>1</v>
      </c>
      <c r="J127" s="676">
        <f>+I127*K127</f>
        <v>6050</v>
      </c>
      <c r="K127" s="682">
        <v>6050</v>
      </c>
      <c r="L127" s="683"/>
      <c r="M127" s="676">
        <f t="shared" si="7"/>
        <v>0</v>
      </c>
      <c r="N127" s="682">
        <v>6050</v>
      </c>
      <c r="O127" s="684">
        <v>20</v>
      </c>
      <c r="P127" s="676">
        <f t="shared" si="8"/>
        <v>39600</v>
      </c>
      <c r="Q127" s="682">
        <v>1980</v>
      </c>
      <c r="R127" s="684">
        <v>20</v>
      </c>
      <c r="S127" s="676">
        <f t="shared" si="9"/>
        <v>39600</v>
      </c>
      <c r="T127" s="682">
        <v>1980</v>
      </c>
    </row>
    <row r="128" spans="1:20" ht="12">
      <c r="A128" s="784" t="s">
        <v>5294</v>
      </c>
      <c r="B128" s="680" t="s">
        <v>5295</v>
      </c>
      <c r="C128" s="681"/>
      <c r="D128" s="676"/>
      <c r="E128" s="682"/>
      <c r="F128" s="683"/>
      <c r="G128" s="676"/>
      <c r="H128" s="682"/>
      <c r="I128" s="683"/>
      <c r="J128" s="676"/>
      <c r="K128" s="682"/>
      <c r="L128" s="683">
        <v>7</v>
      </c>
      <c r="M128" s="676">
        <f t="shared" si="7"/>
        <v>16170</v>
      </c>
      <c r="N128" s="682">
        <v>2310</v>
      </c>
      <c r="O128" s="684">
        <v>10</v>
      </c>
      <c r="P128" s="676">
        <f t="shared" si="8"/>
        <v>22000</v>
      </c>
      <c r="Q128" s="682">
        <v>2200</v>
      </c>
      <c r="R128" s="684">
        <v>15</v>
      </c>
      <c r="S128" s="676">
        <f t="shared" si="9"/>
        <v>33000</v>
      </c>
      <c r="T128" s="682">
        <v>2200</v>
      </c>
    </row>
    <row r="129" spans="1:20" ht="12">
      <c r="A129" s="784">
        <v>6532</v>
      </c>
      <c r="B129" s="680" t="s">
        <v>5283</v>
      </c>
      <c r="C129" s="681">
        <v>8</v>
      </c>
      <c r="D129" s="676">
        <f>+C129*E129</f>
        <v>20196.008000000002</v>
      </c>
      <c r="E129" s="682">
        <v>2524.5010000000002</v>
      </c>
      <c r="F129" s="683">
        <v>26</v>
      </c>
      <c r="G129" s="676">
        <v>65637</v>
      </c>
      <c r="H129" s="682">
        <f>+G129/F129</f>
        <v>2524.5</v>
      </c>
      <c r="I129" s="683">
        <v>20</v>
      </c>
      <c r="J129" s="676">
        <f>+I129*K129</f>
        <v>50490</v>
      </c>
      <c r="K129" s="682">
        <v>2524.5</v>
      </c>
      <c r="L129" s="683">
        <v>20</v>
      </c>
      <c r="M129" s="676">
        <f t="shared" si="7"/>
        <v>50490</v>
      </c>
      <c r="N129" s="682">
        <v>2524.5</v>
      </c>
      <c r="O129" s="684">
        <v>25</v>
      </c>
      <c r="P129" s="676">
        <f t="shared" si="8"/>
        <v>63112.5</v>
      </c>
      <c r="Q129" s="682">
        <v>2524.5</v>
      </c>
      <c r="R129" s="684">
        <v>30</v>
      </c>
      <c r="S129" s="676">
        <f t="shared" si="9"/>
        <v>75735</v>
      </c>
      <c r="T129" s="682">
        <v>2524.5</v>
      </c>
    </row>
    <row r="130" spans="1:20" s="783" customFormat="1" ht="12">
      <c r="A130" s="781">
        <v>6594</v>
      </c>
      <c r="B130" s="782" t="s">
        <v>5279</v>
      </c>
      <c r="C130" s="681">
        <v>13</v>
      </c>
      <c r="D130" s="676">
        <f>+C130*E130</f>
        <v>42185</v>
      </c>
      <c r="E130" s="682">
        <v>3245</v>
      </c>
      <c r="F130" s="683">
        <v>17</v>
      </c>
      <c r="G130" s="676">
        <f>+F130*H130</f>
        <v>55165</v>
      </c>
      <c r="H130" s="682">
        <v>3245</v>
      </c>
      <c r="I130" s="683">
        <v>15</v>
      </c>
      <c r="J130" s="676">
        <f>+I130*K130</f>
        <v>48675</v>
      </c>
      <c r="K130" s="682">
        <v>3245</v>
      </c>
      <c r="L130" s="683">
        <v>20</v>
      </c>
      <c r="M130" s="676">
        <f t="shared" si="7"/>
        <v>64900</v>
      </c>
      <c r="N130" s="682">
        <v>3245</v>
      </c>
      <c r="O130" s="684">
        <v>15</v>
      </c>
      <c r="P130" s="676">
        <f t="shared" si="8"/>
        <v>48675</v>
      </c>
      <c r="Q130" s="682">
        <v>3245</v>
      </c>
      <c r="R130" s="684">
        <v>20</v>
      </c>
      <c r="S130" s="676">
        <f t="shared" si="9"/>
        <v>64900</v>
      </c>
      <c r="T130" s="682">
        <v>3245</v>
      </c>
    </row>
    <row r="131" spans="1:20" s="783" customFormat="1" ht="12">
      <c r="A131" s="781">
        <v>6527</v>
      </c>
      <c r="B131" s="782" t="s">
        <v>5278</v>
      </c>
      <c r="C131" s="681">
        <v>305</v>
      </c>
      <c r="D131" s="676">
        <f>+C131*E131</f>
        <v>533445</v>
      </c>
      <c r="E131" s="682">
        <v>1749</v>
      </c>
      <c r="F131" s="683">
        <v>305</v>
      </c>
      <c r="G131" s="676">
        <f>+F131*H131</f>
        <v>533445</v>
      </c>
      <c r="H131" s="682">
        <v>1749</v>
      </c>
      <c r="I131" s="683">
        <v>200</v>
      </c>
      <c r="J131" s="676">
        <f>+I131*K131</f>
        <v>349800</v>
      </c>
      <c r="K131" s="682">
        <v>1749</v>
      </c>
      <c r="L131" s="683">
        <v>400</v>
      </c>
      <c r="M131" s="676">
        <f t="shared" si="7"/>
        <v>699600</v>
      </c>
      <c r="N131" s="682">
        <v>1749</v>
      </c>
      <c r="O131" s="684">
        <v>691</v>
      </c>
      <c r="P131" s="675">
        <f t="shared" si="8"/>
        <v>1302807.5995</v>
      </c>
      <c r="Q131" s="682">
        <v>1885.3945000000001</v>
      </c>
      <c r="R131" s="684">
        <v>700</v>
      </c>
      <c r="S131" s="676">
        <f t="shared" si="9"/>
        <v>1319835.5120999999</v>
      </c>
      <c r="T131" s="682">
        <v>1885.4793030000001</v>
      </c>
    </row>
    <row r="132" spans="1:20" ht="12">
      <c r="A132" s="784" t="s">
        <v>5290</v>
      </c>
      <c r="B132" s="680" t="s">
        <v>5291</v>
      </c>
      <c r="C132" s="681"/>
      <c r="D132" s="676"/>
      <c r="E132" s="682"/>
      <c r="F132" s="683"/>
      <c r="G132" s="676"/>
      <c r="H132" s="682"/>
      <c r="I132" s="683"/>
      <c r="J132" s="676"/>
      <c r="K132" s="682"/>
      <c r="L132" s="683">
        <v>6</v>
      </c>
      <c r="M132" s="676">
        <f t="shared" si="7"/>
        <v>52272</v>
      </c>
      <c r="N132" s="682">
        <v>8712</v>
      </c>
      <c r="O132" s="684">
        <v>6</v>
      </c>
      <c r="P132" s="675">
        <f t="shared" si="8"/>
        <v>52272</v>
      </c>
      <c r="Q132" s="682">
        <v>8712</v>
      </c>
      <c r="R132" s="684">
        <v>10</v>
      </c>
      <c r="S132" s="676">
        <f t="shared" si="9"/>
        <v>87120</v>
      </c>
      <c r="T132" s="682">
        <v>8712</v>
      </c>
    </row>
    <row r="133" spans="1:20" ht="12">
      <c r="A133" s="784"/>
      <c r="B133" s="680"/>
      <c r="C133" s="681"/>
      <c r="D133" s="676"/>
      <c r="E133" s="682"/>
      <c r="F133" s="683"/>
      <c r="G133" s="676"/>
      <c r="H133" s="682"/>
      <c r="I133" s="683"/>
      <c r="J133" s="676"/>
      <c r="K133" s="682"/>
      <c r="L133" s="683"/>
      <c r="M133" s="676"/>
      <c r="N133" s="682"/>
      <c r="O133" s="684"/>
      <c r="P133" s="675"/>
      <c r="Q133" s="682"/>
      <c r="R133" s="684"/>
      <c r="S133" s="676"/>
      <c r="T133" s="682"/>
    </row>
    <row r="134" spans="1:20" ht="12">
      <c r="A134" s="784" t="s">
        <v>5288</v>
      </c>
      <c r="B134" s="680" t="s">
        <v>5289</v>
      </c>
      <c r="C134" s="681"/>
      <c r="D134" s="676">
        <f>+C134*E134</f>
        <v>0</v>
      </c>
      <c r="E134" s="682"/>
      <c r="F134" s="683">
        <v>9</v>
      </c>
      <c r="G134" s="676">
        <v>306642.59999999998</v>
      </c>
      <c r="H134" s="682">
        <f>+G134/F134</f>
        <v>34071.399999999994</v>
      </c>
      <c r="I134" s="683">
        <v>5</v>
      </c>
      <c r="J134" s="676">
        <v>170442.5</v>
      </c>
      <c r="K134" s="682">
        <v>34071.4</v>
      </c>
      <c r="L134" s="683">
        <v>10</v>
      </c>
      <c r="M134" s="676">
        <f>+L134*N134</f>
        <v>340714</v>
      </c>
      <c r="N134" s="682">
        <v>34071.4</v>
      </c>
      <c r="O134" s="684">
        <v>8</v>
      </c>
      <c r="P134" s="675">
        <f t="shared" ref="P134:P143" si="10">+O134*Q134</f>
        <v>311520</v>
      </c>
      <c r="Q134" s="682">
        <v>38940</v>
      </c>
      <c r="R134" s="684">
        <v>10</v>
      </c>
      <c r="S134" s="676">
        <f t="shared" ref="S134:S143" si="11">+R134*T134</f>
        <v>389400</v>
      </c>
      <c r="T134" s="682">
        <v>38940</v>
      </c>
    </row>
    <row r="135" spans="1:20" ht="12">
      <c r="A135" s="784" t="s">
        <v>5292</v>
      </c>
      <c r="B135" s="680" t="s">
        <v>5293</v>
      </c>
      <c r="C135" s="681"/>
      <c r="D135" s="676"/>
      <c r="E135" s="682"/>
      <c r="F135" s="683"/>
      <c r="G135" s="676"/>
      <c r="H135" s="682"/>
      <c r="I135" s="683"/>
      <c r="J135" s="676"/>
      <c r="K135" s="682"/>
      <c r="L135" s="683">
        <v>30</v>
      </c>
      <c r="M135" s="676">
        <f>+L135*N135</f>
        <v>196350</v>
      </c>
      <c r="N135" s="682">
        <v>6545</v>
      </c>
      <c r="O135" s="684">
        <v>201</v>
      </c>
      <c r="P135" s="675">
        <f t="shared" si="10"/>
        <v>1315545</v>
      </c>
      <c r="Q135" s="682">
        <v>6545</v>
      </c>
      <c r="R135" s="684">
        <v>210</v>
      </c>
      <c r="S135" s="676">
        <f t="shared" si="11"/>
        <v>1374450</v>
      </c>
      <c r="T135" s="682">
        <v>6545</v>
      </c>
    </row>
    <row r="136" spans="1:20" ht="12">
      <c r="A136" s="780" t="s">
        <v>5296</v>
      </c>
      <c r="B136" s="680" t="s">
        <v>5297</v>
      </c>
      <c r="C136" s="681"/>
      <c r="D136" s="676"/>
      <c r="E136" s="682"/>
      <c r="F136" s="683"/>
      <c r="G136" s="676"/>
      <c r="H136" s="682"/>
      <c r="I136" s="683"/>
      <c r="J136" s="676"/>
      <c r="K136" s="682"/>
      <c r="L136" s="683"/>
      <c r="M136" s="676"/>
      <c r="N136" s="682"/>
      <c r="O136" s="684">
        <v>54</v>
      </c>
      <c r="P136" s="676">
        <f t="shared" si="10"/>
        <v>1476090</v>
      </c>
      <c r="Q136" s="682">
        <v>27335</v>
      </c>
      <c r="R136" s="684">
        <v>60</v>
      </c>
      <c r="S136" s="676">
        <f t="shared" si="11"/>
        <v>1640100</v>
      </c>
      <c r="T136" s="682">
        <v>27335</v>
      </c>
    </row>
    <row r="137" spans="1:20" ht="12">
      <c r="A137" s="780" t="s">
        <v>5298</v>
      </c>
      <c r="B137" s="680" t="s">
        <v>5299</v>
      </c>
      <c r="C137" s="681"/>
      <c r="D137" s="676"/>
      <c r="E137" s="682"/>
      <c r="F137" s="683"/>
      <c r="G137" s="676"/>
      <c r="H137" s="682"/>
      <c r="I137" s="683"/>
      <c r="J137" s="676"/>
      <c r="K137" s="682"/>
      <c r="L137" s="683"/>
      <c r="M137" s="676"/>
      <c r="N137" s="682"/>
      <c r="O137" s="684">
        <v>120</v>
      </c>
      <c r="P137" s="676">
        <f t="shared" si="10"/>
        <v>3168495.6</v>
      </c>
      <c r="Q137" s="682">
        <v>26404.13</v>
      </c>
      <c r="R137" s="684">
        <v>120</v>
      </c>
      <c r="S137" s="676">
        <f t="shared" si="11"/>
        <v>3168495.6</v>
      </c>
      <c r="T137" s="682">
        <v>26404.13</v>
      </c>
    </row>
    <row r="138" spans="1:20" ht="12">
      <c r="A138" s="780" t="s">
        <v>5314</v>
      </c>
      <c r="B138" s="680" t="s">
        <v>5315</v>
      </c>
      <c r="C138" s="681">
        <f>SUM(C119:C133)</f>
        <v>698</v>
      </c>
      <c r="D138" s="676">
        <f>SUM(D119:D133)</f>
        <v>2068946.0079999999</v>
      </c>
      <c r="E138" s="682"/>
      <c r="F138" s="683">
        <f ca="1">SUM(F119:F148)</f>
        <v>2161</v>
      </c>
      <c r="G138" s="676">
        <f ca="1">SUM(G119:G148)</f>
        <v>7163705.2599999988</v>
      </c>
      <c r="H138" s="682"/>
      <c r="I138" s="683">
        <f ca="1">SUM(I119:I148)</f>
        <v>1803</v>
      </c>
      <c r="J138" s="676">
        <f ca="1">SUM(J119:J148)</f>
        <v>2666165.5500000003</v>
      </c>
      <c r="K138" s="682"/>
      <c r="L138" s="683"/>
      <c r="M138" s="676"/>
      <c r="N138" s="682"/>
      <c r="O138" s="684">
        <v>10</v>
      </c>
      <c r="P138" s="676">
        <f t="shared" si="10"/>
        <v>219725</v>
      </c>
      <c r="Q138" s="682">
        <v>21972.5</v>
      </c>
      <c r="R138" s="684">
        <v>15</v>
      </c>
      <c r="S138" s="676">
        <f t="shared" si="11"/>
        <v>329587.5</v>
      </c>
      <c r="T138" s="682">
        <v>21972.5</v>
      </c>
    </row>
    <row r="139" spans="1:20" ht="12">
      <c r="A139" s="780" t="s">
        <v>5300</v>
      </c>
      <c r="B139" s="680" t="s">
        <v>5301</v>
      </c>
      <c r="C139" s="681"/>
      <c r="D139" s="676"/>
      <c r="E139" s="682"/>
      <c r="F139" s="683"/>
      <c r="G139" s="676"/>
      <c r="H139" s="682"/>
      <c r="I139" s="683"/>
      <c r="J139" s="676"/>
      <c r="K139" s="682"/>
      <c r="L139" s="683"/>
      <c r="M139" s="676"/>
      <c r="N139" s="682"/>
      <c r="O139" s="684">
        <v>50</v>
      </c>
      <c r="P139" s="676">
        <f t="shared" si="10"/>
        <v>1054020</v>
      </c>
      <c r="Q139" s="682">
        <v>21080.400000000001</v>
      </c>
      <c r="R139" s="684">
        <v>60</v>
      </c>
      <c r="S139" s="676">
        <f t="shared" si="11"/>
        <v>1264824</v>
      </c>
      <c r="T139" s="682">
        <v>21080.400000000001</v>
      </c>
    </row>
    <row r="140" spans="1:20" ht="12">
      <c r="A140" s="780" t="s">
        <v>5302</v>
      </c>
      <c r="B140" s="680" t="s">
        <v>5303</v>
      </c>
      <c r="C140" s="681"/>
      <c r="D140" s="676"/>
      <c r="E140" s="682"/>
      <c r="F140" s="683"/>
      <c r="G140" s="676"/>
      <c r="H140" s="682"/>
      <c r="I140" s="683"/>
      <c r="J140" s="676"/>
      <c r="K140" s="682"/>
      <c r="L140" s="683"/>
      <c r="M140" s="676"/>
      <c r="N140" s="682"/>
      <c r="O140" s="684">
        <v>28</v>
      </c>
      <c r="P140" s="676">
        <f t="shared" si="10"/>
        <v>640640</v>
      </c>
      <c r="Q140" s="682">
        <v>22880</v>
      </c>
      <c r="R140" s="684">
        <v>35</v>
      </c>
      <c r="S140" s="676">
        <f t="shared" si="11"/>
        <v>800800</v>
      </c>
      <c r="T140" s="682">
        <v>22880</v>
      </c>
    </row>
    <row r="141" spans="1:20" ht="12">
      <c r="A141" s="780" t="s">
        <v>5320</v>
      </c>
      <c r="B141" s="680" t="s">
        <v>6834</v>
      </c>
      <c r="C141" s="681"/>
      <c r="D141" s="676"/>
      <c r="E141" s="682"/>
      <c r="F141" s="683"/>
      <c r="G141" s="676"/>
      <c r="H141" s="682"/>
      <c r="I141" s="683"/>
      <c r="J141" s="676"/>
      <c r="K141" s="682"/>
      <c r="L141" s="683"/>
      <c r="M141" s="676"/>
      <c r="N141" s="682"/>
      <c r="O141" s="684">
        <v>5</v>
      </c>
      <c r="P141" s="676">
        <f t="shared" si="10"/>
        <v>133265</v>
      </c>
      <c r="Q141" s="682">
        <v>26653</v>
      </c>
      <c r="R141" s="684">
        <v>5</v>
      </c>
      <c r="S141" s="676">
        <f t="shared" si="11"/>
        <v>133265</v>
      </c>
      <c r="T141" s="682">
        <v>26653</v>
      </c>
    </row>
    <row r="142" spans="1:20" ht="12">
      <c r="A142" s="780" t="s">
        <v>5304</v>
      </c>
      <c r="B142" s="680" t="s">
        <v>5305</v>
      </c>
      <c r="C142" s="681"/>
      <c r="D142" s="676"/>
      <c r="E142" s="682"/>
      <c r="F142" s="683"/>
      <c r="G142" s="676"/>
      <c r="H142" s="682"/>
      <c r="I142" s="683"/>
      <c r="J142" s="676"/>
      <c r="K142" s="682"/>
      <c r="L142" s="683"/>
      <c r="M142" s="676"/>
      <c r="N142" s="682"/>
      <c r="O142" s="684">
        <v>11</v>
      </c>
      <c r="P142" s="676">
        <f t="shared" si="10"/>
        <v>301182.2</v>
      </c>
      <c r="Q142" s="682">
        <v>27380.2</v>
      </c>
      <c r="R142" s="684">
        <v>15</v>
      </c>
      <c r="S142" s="676">
        <f t="shared" si="11"/>
        <v>410703</v>
      </c>
      <c r="T142" s="682">
        <v>27380.2</v>
      </c>
    </row>
    <row r="143" spans="1:20" ht="12">
      <c r="A143" s="780" t="s">
        <v>5306</v>
      </c>
      <c r="B143" s="680" t="s">
        <v>5307</v>
      </c>
      <c r="C143" s="681"/>
      <c r="D143" s="676"/>
      <c r="E143" s="682"/>
      <c r="F143" s="683"/>
      <c r="G143" s="676"/>
      <c r="H143" s="682"/>
      <c r="I143" s="683"/>
      <c r="J143" s="676"/>
      <c r="K143" s="682"/>
      <c r="L143" s="683"/>
      <c r="M143" s="676"/>
      <c r="N143" s="682"/>
      <c r="O143" s="684">
        <v>20</v>
      </c>
      <c r="P143" s="676">
        <f t="shared" si="10"/>
        <v>549058.39999999991</v>
      </c>
      <c r="Q143" s="682">
        <v>27452.92</v>
      </c>
      <c r="R143" s="684">
        <v>20</v>
      </c>
      <c r="S143" s="676">
        <f t="shared" si="11"/>
        <v>549058.39999999991</v>
      </c>
      <c r="T143" s="682">
        <v>27452.92</v>
      </c>
    </row>
    <row r="144" spans="1:20" ht="12">
      <c r="A144" s="780"/>
      <c r="B144" s="680"/>
      <c r="C144" s="681"/>
      <c r="D144" s="676"/>
      <c r="E144" s="682"/>
      <c r="F144" s="683"/>
      <c r="G144" s="676"/>
      <c r="H144" s="682"/>
      <c r="I144" s="683"/>
      <c r="J144" s="676"/>
      <c r="K144" s="682"/>
      <c r="L144" s="683"/>
      <c r="M144" s="676"/>
      <c r="N144" s="682"/>
      <c r="O144" s="684"/>
      <c r="P144" s="676"/>
      <c r="Q144" s="682"/>
      <c r="R144" s="684"/>
      <c r="S144" s="676"/>
      <c r="T144" s="682"/>
    </row>
    <row r="145" spans="1:20" ht="12">
      <c r="A145" s="784" t="s">
        <v>5308</v>
      </c>
      <c r="B145" s="680" t="s">
        <v>5309</v>
      </c>
      <c r="C145" s="681"/>
      <c r="D145" s="676"/>
      <c r="E145" s="682"/>
      <c r="F145" s="683"/>
      <c r="G145" s="676"/>
      <c r="H145" s="682"/>
      <c r="I145" s="683"/>
      <c r="J145" s="676"/>
      <c r="K145" s="682"/>
      <c r="L145" s="683"/>
      <c r="M145" s="676"/>
      <c r="N145" s="682"/>
      <c r="O145" s="684">
        <v>19</v>
      </c>
      <c r="P145" s="675">
        <f>+O145*Q145</f>
        <v>1007380</v>
      </c>
      <c r="Q145" s="682">
        <v>53020</v>
      </c>
      <c r="R145" s="684">
        <v>20</v>
      </c>
      <c r="S145" s="676">
        <f>+R145*T145</f>
        <v>1060400</v>
      </c>
      <c r="T145" s="682">
        <v>53020</v>
      </c>
    </row>
    <row r="146" spans="1:20" ht="12">
      <c r="A146" s="784" t="s">
        <v>5316</v>
      </c>
      <c r="B146" s="680" t="s">
        <v>5317</v>
      </c>
      <c r="C146" s="681"/>
      <c r="D146" s="676"/>
      <c r="E146" s="682"/>
      <c r="F146" s="683"/>
      <c r="G146" s="676"/>
      <c r="H146" s="682"/>
      <c r="I146" s="683"/>
      <c r="J146" s="676"/>
      <c r="K146" s="682"/>
      <c r="L146" s="683"/>
      <c r="M146" s="676"/>
      <c r="N146" s="682"/>
      <c r="O146" s="684">
        <v>14</v>
      </c>
      <c r="P146" s="675">
        <f>+O146*Q146</f>
        <v>500640</v>
      </c>
      <c r="Q146" s="682">
        <f>107280/3</f>
        <v>35760</v>
      </c>
      <c r="R146" s="684">
        <v>15</v>
      </c>
      <c r="S146" s="676">
        <f>+R146*T146</f>
        <v>536400</v>
      </c>
      <c r="T146" s="682">
        <f>107280/3</f>
        <v>35760</v>
      </c>
    </row>
    <row r="147" spans="1:20" ht="12">
      <c r="A147" s="784" t="s">
        <v>5310</v>
      </c>
      <c r="B147" s="680" t="s">
        <v>5311</v>
      </c>
      <c r="C147" s="681"/>
      <c r="D147" s="676"/>
      <c r="E147" s="682"/>
      <c r="F147" s="683"/>
      <c r="G147" s="676"/>
      <c r="H147" s="682"/>
      <c r="I147" s="683"/>
      <c r="J147" s="676"/>
      <c r="K147" s="682"/>
      <c r="L147" s="683"/>
      <c r="M147" s="676"/>
      <c r="N147" s="682"/>
      <c r="O147" s="684">
        <v>41</v>
      </c>
      <c r="P147" s="675">
        <f>+O147*Q147</f>
        <v>2095623.1600000001</v>
      </c>
      <c r="Q147" s="682">
        <v>51112.76</v>
      </c>
      <c r="R147" s="684">
        <v>40</v>
      </c>
      <c r="S147" s="676">
        <f>+R147*T147</f>
        <v>2044510.4000000001</v>
      </c>
      <c r="T147" s="682">
        <v>51112.76</v>
      </c>
    </row>
    <row r="148" spans="1:20" ht="12">
      <c r="A148" s="784" t="s">
        <v>5312</v>
      </c>
      <c r="B148" s="680" t="s">
        <v>5313</v>
      </c>
      <c r="C148" s="681"/>
      <c r="D148" s="676"/>
      <c r="E148" s="682"/>
      <c r="F148" s="683"/>
      <c r="G148" s="676"/>
      <c r="H148" s="682"/>
      <c r="I148" s="683"/>
      <c r="J148" s="676"/>
      <c r="K148" s="682"/>
      <c r="L148" s="683"/>
      <c r="M148" s="676"/>
      <c r="N148" s="682"/>
      <c r="O148" s="684">
        <v>4</v>
      </c>
      <c r="P148" s="675">
        <f>+O148*Q148</f>
        <v>167200</v>
      </c>
      <c r="Q148" s="682">
        <v>41800</v>
      </c>
      <c r="R148" s="684">
        <v>5</v>
      </c>
      <c r="S148" s="676">
        <f>+R148*T148</f>
        <v>209000</v>
      </c>
      <c r="T148" s="682">
        <v>41800</v>
      </c>
    </row>
    <row r="149" spans="1:20" ht="13.8">
      <c r="A149" s="785"/>
      <c r="B149" s="694" t="s">
        <v>5205</v>
      </c>
      <c r="C149" s="717">
        <f>SUM(C121:C144)</f>
        <v>1396</v>
      </c>
      <c r="D149" s="762">
        <f>SUM(D121:D144)</f>
        <v>4137892.0159999998</v>
      </c>
      <c r="E149" s="682"/>
      <c r="F149" s="719">
        <f ca="1">SUM(F121:F144)</f>
        <v>2186</v>
      </c>
      <c r="G149" s="724">
        <f ca="1">SUM(G121:G144)</f>
        <v>8370509.2599999988</v>
      </c>
      <c r="H149" s="682"/>
      <c r="I149" s="719">
        <f ca="1">SUM(I121:I144)</f>
        <v>1803</v>
      </c>
      <c r="J149" s="724">
        <f ca="1">SUM(J121:J144)</f>
        <v>2666165.5500000003</v>
      </c>
      <c r="K149" s="682"/>
      <c r="L149" s="719">
        <f>SUM(L121:L135)</f>
        <v>993</v>
      </c>
      <c r="M149" s="719">
        <f>SUM(M121:M135)</f>
        <v>1588246</v>
      </c>
      <c r="N149" s="682"/>
      <c r="O149" s="722">
        <f>SUM(O121:O148)</f>
        <v>2843</v>
      </c>
      <c r="P149" s="786">
        <f>SUM(P121:P148)</f>
        <v>15443055.4595</v>
      </c>
      <c r="Q149" s="682"/>
      <c r="R149" s="722">
        <f>SUM(R121:R148)</f>
        <v>2948</v>
      </c>
      <c r="S149" s="719">
        <f>SUM(S121:S148)</f>
        <v>16569686.712100001</v>
      </c>
      <c r="T149" s="682"/>
    </row>
    <row r="150" spans="1:20" s="761" customFormat="1" ht="15.6">
      <c r="A150" s="764"/>
      <c r="B150" s="760" t="s">
        <v>5322</v>
      </c>
      <c r="C150" s="675"/>
      <c r="D150" s="670"/>
      <c r="E150" s="671"/>
      <c r="F150" s="677"/>
      <c r="G150" s="670"/>
      <c r="H150" s="671"/>
      <c r="I150" s="677"/>
      <c r="J150" s="670"/>
      <c r="K150" s="671"/>
      <c r="L150" s="677"/>
      <c r="M150" s="670"/>
      <c r="N150" s="671"/>
      <c r="O150" s="669"/>
      <c r="P150" s="670"/>
      <c r="Q150" s="671"/>
      <c r="R150" s="669"/>
      <c r="S150" s="670"/>
      <c r="T150" s="671"/>
    </row>
    <row r="151" spans="1:20" ht="13.8">
      <c r="A151" s="787">
        <v>6710</v>
      </c>
      <c r="B151" s="788" t="s">
        <v>5321</v>
      </c>
      <c r="C151" s="681"/>
      <c r="D151" s="778"/>
      <c r="E151" s="682"/>
      <c r="F151" s="683">
        <v>5</v>
      </c>
      <c r="G151" s="778">
        <v>187000</v>
      </c>
      <c r="H151" s="682">
        <f>+G151/F151</f>
        <v>37400</v>
      </c>
      <c r="I151" s="683"/>
      <c r="J151" s="675">
        <f>+I151*K151</f>
        <v>0</v>
      </c>
      <c r="K151" s="682">
        <v>37400</v>
      </c>
      <c r="L151" s="683">
        <v>1</v>
      </c>
      <c r="M151" s="675">
        <f>+L151*N151</f>
        <v>48400</v>
      </c>
      <c r="N151" s="682">
        <v>48400</v>
      </c>
      <c r="O151" s="684">
        <v>8</v>
      </c>
      <c r="P151" s="675">
        <f>+O151*Q151</f>
        <v>387200</v>
      </c>
      <c r="Q151" s="682">
        <v>48400</v>
      </c>
      <c r="R151" s="789">
        <v>10</v>
      </c>
      <c r="S151" s="675">
        <f>+R151*T151</f>
        <v>484000</v>
      </c>
      <c r="T151" s="682">
        <v>48400</v>
      </c>
    </row>
    <row r="152" spans="1:20" ht="13.8">
      <c r="A152" s="787">
        <v>6064</v>
      </c>
      <c r="B152" s="680" t="s">
        <v>5284</v>
      </c>
      <c r="C152" s="681"/>
      <c r="D152" s="675">
        <f>+C152*E152</f>
        <v>0</v>
      </c>
      <c r="E152" s="682"/>
      <c r="F152" s="683">
        <v>48</v>
      </c>
      <c r="G152" s="778">
        <v>269280</v>
      </c>
      <c r="H152" s="682">
        <f>+G152/F152</f>
        <v>5610</v>
      </c>
      <c r="I152" s="683">
        <v>45</v>
      </c>
      <c r="J152" s="675">
        <f>+I152*K152</f>
        <v>252450</v>
      </c>
      <c r="K152" s="682">
        <v>5610</v>
      </c>
      <c r="L152" s="683">
        <v>100</v>
      </c>
      <c r="M152" s="675">
        <f>+L152*N152</f>
        <v>561000</v>
      </c>
      <c r="N152" s="682">
        <v>5610</v>
      </c>
      <c r="O152" s="684">
        <v>99</v>
      </c>
      <c r="P152" s="675">
        <f>+O152*Q152</f>
        <v>650430</v>
      </c>
      <c r="Q152" s="682">
        <v>6570</v>
      </c>
      <c r="R152" s="684">
        <v>100</v>
      </c>
      <c r="S152" s="675">
        <f>+R152*T152</f>
        <v>657000</v>
      </c>
      <c r="T152" s="682">
        <v>6570</v>
      </c>
    </row>
    <row r="153" spans="1:20" ht="13.8">
      <c r="A153" s="787">
        <v>6471</v>
      </c>
      <c r="B153" s="680" t="s">
        <v>5323</v>
      </c>
      <c r="C153" s="681"/>
      <c r="D153" s="675"/>
      <c r="E153" s="682"/>
      <c r="F153" s="683"/>
      <c r="G153" s="681"/>
      <c r="H153" s="682"/>
      <c r="I153" s="683"/>
      <c r="J153" s="675"/>
      <c r="K153" s="682"/>
      <c r="L153" s="683">
        <v>20</v>
      </c>
      <c r="M153" s="675">
        <f>+L153*N153</f>
        <v>217800</v>
      </c>
      <c r="N153" s="682">
        <v>10890</v>
      </c>
      <c r="O153" s="684">
        <v>86</v>
      </c>
      <c r="P153" s="675">
        <f>+O153*Q153</f>
        <v>1275339.58</v>
      </c>
      <c r="Q153" s="682">
        <v>14829.53</v>
      </c>
      <c r="R153" s="684">
        <v>90</v>
      </c>
      <c r="S153" s="675">
        <f>+R153*T153</f>
        <v>1334657.7</v>
      </c>
      <c r="T153" s="682">
        <v>14829.53</v>
      </c>
    </row>
    <row r="154" spans="1:20" ht="13.8">
      <c r="A154" s="748"/>
      <c r="B154" s="694" t="s">
        <v>5205</v>
      </c>
      <c r="C154" s="717">
        <f>SUM(C152:C152)</f>
        <v>0</v>
      </c>
      <c r="D154" s="762">
        <f>SUM(D152:D152)</f>
        <v>0</v>
      </c>
      <c r="E154" s="682"/>
      <c r="F154" s="719">
        <f>SUM(F152:F152)</f>
        <v>48</v>
      </c>
      <c r="G154" s="718">
        <f>SUM(G152:G152)</f>
        <v>269280</v>
      </c>
      <c r="H154" s="682"/>
      <c r="I154" s="719">
        <f>SUM(I152:I152)</f>
        <v>45</v>
      </c>
      <c r="J154" s="718">
        <f>SUM(J152:J152)</f>
        <v>252450</v>
      </c>
      <c r="K154" s="682"/>
      <c r="L154" s="719">
        <f>SUM(L152:L153)</f>
        <v>120</v>
      </c>
      <c r="M154" s="719">
        <f>SUM(M152:M153)</f>
        <v>778800</v>
      </c>
      <c r="N154" s="682"/>
      <c r="O154" s="722">
        <f>SUM(O152:O153)</f>
        <v>185</v>
      </c>
      <c r="P154" s="786">
        <f>SUM(P152:P153)</f>
        <v>1925769.58</v>
      </c>
      <c r="Q154" s="682"/>
      <c r="R154" s="722">
        <f>SUM(R152:R153)</f>
        <v>190</v>
      </c>
      <c r="S154" s="700">
        <f>SUM(S152:S153)</f>
        <v>1991657.7</v>
      </c>
      <c r="T154" s="682"/>
    </row>
    <row r="155" spans="1:20" s="678" customFormat="1" ht="15.6">
      <c r="A155" s="764"/>
      <c r="B155" s="760" t="s">
        <v>6835</v>
      </c>
      <c r="C155" s="675"/>
      <c r="D155" s="670"/>
      <c r="E155" s="671"/>
      <c r="F155" s="677"/>
      <c r="G155" s="670"/>
      <c r="H155" s="671"/>
      <c r="I155" s="677"/>
      <c r="J155" s="670"/>
      <c r="K155" s="671"/>
      <c r="L155" s="677"/>
      <c r="M155" s="670"/>
      <c r="N155" s="671"/>
      <c r="O155" s="669"/>
      <c r="P155" s="670"/>
      <c r="Q155" s="671"/>
      <c r="R155" s="669"/>
      <c r="S155" s="670"/>
      <c r="T155" s="671"/>
    </row>
    <row r="156" spans="1:20" ht="13.8">
      <c r="A156" s="787">
        <v>7042</v>
      </c>
      <c r="B156" s="680" t="s">
        <v>5324</v>
      </c>
      <c r="C156" s="681"/>
      <c r="D156" s="675">
        <f>+C156*E156</f>
        <v>0</v>
      </c>
      <c r="E156" s="682"/>
      <c r="F156" s="683">
        <v>48</v>
      </c>
      <c r="G156" s="778">
        <v>269280</v>
      </c>
      <c r="H156" s="682">
        <f>+G156/F156</f>
        <v>5610</v>
      </c>
      <c r="I156" s="683">
        <v>45</v>
      </c>
      <c r="J156" s="675">
        <f>+I156*K156</f>
        <v>252450</v>
      </c>
      <c r="K156" s="682">
        <v>5610</v>
      </c>
      <c r="L156" s="683">
        <v>13</v>
      </c>
      <c r="M156" s="675">
        <f>+L156*N156</f>
        <v>1144000</v>
      </c>
      <c r="N156" s="682">
        <v>88000</v>
      </c>
      <c r="O156" s="684">
        <v>12</v>
      </c>
      <c r="P156" s="675">
        <f>+O156*Q156</f>
        <v>1051377.7334400001</v>
      </c>
      <c r="Q156" s="682">
        <v>87614.811119999998</v>
      </c>
      <c r="R156" s="684">
        <v>15</v>
      </c>
      <c r="S156" s="675">
        <f>+R156*T156</f>
        <v>1314225</v>
      </c>
      <c r="T156" s="682">
        <v>87615</v>
      </c>
    </row>
    <row r="157" spans="1:20" ht="13.8">
      <c r="A157" s="787">
        <v>7042.1</v>
      </c>
      <c r="B157" s="680" t="s">
        <v>6836</v>
      </c>
      <c r="C157" s="681"/>
      <c r="D157" s="675"/>
      <c r="E157" s="682"/>
      <c r="F157" s="683"/>
      <c r="G157" s="681"/>
      <c r="H157" s="682"/>
      <c r="I157" s="683"/>
      <c r="J157" s="675"/>
      <c r="K157" s="682"/>
      <c r="L157" s="683"/>
      <c r="M157" s="675"/>
      <c r="N157" s="682"/>
      <c r="O157" s="684">
        <v>7</v>
      </c>
      <c r="P157" s="675">
        <f>+O157*Q157</f>
        <v>800800</v>
      </c>
      <c r="Q157" s="682">
        <v>114400</v>
      </c>
      <c r="R157" s="684">
        <v>10</v>
      </c>
      <c r="S157" s="675">
        <f>+R157*T157</f>
        <v>1144000</v>
      </c>
      <c r="T157" s="682">
        <v>114400</v>
      </c>
    </row>
    <row r="158" spans="1:20" ht="13.8">
      <c r="A158" s="787">
        <v>7224</v>
      </c>
      <c r="B158" s="680" t="s">
        <v>6837</v>
      </c>
      <c r="C158" s="681"/>
      <c r="D158" s="675"/>
      <c r="E158" s="682"/>
      <c r="F158" s="683"/>
      <c r="G158" s="681"/>
      <c r="H158" s="682"/>
      <c r="I158" s="683"/>
      <c r="J158" s="675"/>
      <c r="K158" s="682"/>
      <c r="L158" s="683">
        <v>5</v>
      </c>
      <c r="M158" s="675">
        <f>+L158*N158</f>
        <v>391402.31949999998</v>
      </c>
      <c r="N158" s="682">
        <v>78280.463900000002</v>
      </c>
      <c r="O158" s="684">
        <v>5</v>
      </c>
      <c r="P158" s="675">
        <f>+O158*Q158</f>
        <v>418220</v>
      </c>
      <c r="Q158" s="682">
        <v>83644</v>
      </c>
      <c r="R158" s="684">
        <v>5</v>
      </c>
      <c r="S158" s="675">
        <f>+R158*T158</f>
        <v>418220</v>
      </c>
      <c r="T158" s="682">
        <v>83644</v>
      </c>
    </row>
    <row r="159" spans="1:20" ht="13.8">
      <c r="A159" s="787">
        <v>7223</v>
      </c>
      <c r="B159" s="680" t="s">
        <v>6838</v>
      </c>
      <c r="C159" s="681"/>
      <c r="D159" s="675"/>
      <c r="E159" s="682"/>
      <c r="F159" s="683"/>
      <c r="G159" s="681"/>
      <c r="H159" s="682"/>
      <c r="I159" s="683"/>
      <c r="J159" s="675"/>
      <c r="K159" s="682"/>
      <c r="L159" s="683"/>
      <c r="M159" s="675"/>
      <c r="N159" s="682"/>
      <c r="O159" s="684">
        <v>1</v>
      </c>
      <c r="P159" s="675">
        <f>+O159*Q159</f>
        <v>27500</v>
      </c>
      <c r="Q159" s="682">
        <v>27500</v>
      </c>
      <c r="R159" s="684">
        <v>5</v>
      </c>
      <c r="S159" s="675">
        <f>+R159*T159</f>
        <v>137500</v>
      </c>
      <c r="T159" s="682">
        <v>27500</v>
      </c>
    </row>
    <row r="160" spans="1:20" ht="13.8">
      <c r="A160" s="727"/>
      <c r="B160" s="694" t="s">
        <v>5205</v>
      </c>
      <c r="C160" s="717">
        <f>SUM(C156:C156)</f>
        <v>0</v>
      </c>
      <c r="D160" s="762">
        <f>SUM(D156:D156)</f>
        <v>0</v>
      </c>
      <c r="E160" s="682"/>
      <c r="F160" s="719">
        <f>SUM(F156:F156)</f>
        <v>48</v>
      </c>
      <c r="G160" s="718">
        <f>SUM(G156:G156)</f>
        <v>269280</v>
      </c>
      <c r="H160" s="682"/>
      <c r="I160" s="719">
        <f>SUM(I156:I156)</f>
        <v>45</v>
      </c>
      <c r="J160" s="718">
        <f>SUM(J156:J156)</f>
        <v>252450</v>
      </c>
      <c r="K160" s="682"/>
      <c r="L160" s="719">
        <f>SUM(L156:L158)</f>
        <v>18</v>
      </c>
      <c r="M160" s="719">
        <f>SUM(M156:M158)</f>
        <v>1535402.3195</v>
      </c>
      <c r="N160" s="682"/>
      <c r="O160" s="722">
        <f>SUM(O156:O159)</f>
        <v>25</v>
      </c>
      <c r="P160" s="786">
        <f>SUM(P156:P159)</f>
        <v>2297897.7334400001</v>
      </c>
      <c r="Q160" s="682"/>
      <c r="R160" s="722">
        <f>SUM(R156:R159)</f>
        <v>35</v>
      </c>
      <c r="S160" s="700">
        <f>SUM(S156:S159)</f>
        <v>3013945</v>
      </c>
      <c r="T160" s="682"/>
    </row>
    <row r="161" spans="1:21" ht="13.8">
      <c r="A161" s="790"/>
      <c r="B161" s="791" t="s">
        <v>6839</v>
      </c>
      <c r="C161" s="792"/>
      <c r="D161" s="793"/>
      <c r="E161" s="794"/>
      <c r="F161" s="795"/>
      <c r="G161" s="793"/>
      <c r="H161" s="794"/>
      <c r="I161" s="795"/>
      <c r="J161" s="793"/>
      <c r="K161" s="794"/>
      <c r="L161" s="795"/>
      <c r="M161" s="792"/>
      <c r="N161" s="794"/>
      <c r="O161" s="796"/>
      <c r="P161" s="792">
        <f>+P160+P154+U143+P149+P118+P116+P110</f>
        <v>23097166.719940003</v>
      </c>
      <c r="Q161" s="792"/>
      <c r="R161" s="792">
        <f>+R160+R154+W143+R149+R118+R116+R110</f>
        <v>3908</v>
      </c>
      <c r="S161" s="792">
        <f>+S160+S154+X143+S149+S118+S116+S110</f>
        <v>25239000.000300001</v>
      </c>
      <c r="T161" s="797"/>
      <c r="U161" s="685"/>
    </row>
    <row r="162" spans="1:21" ht="14.4" thickBot="1">
      <c r="A162" s="1123" t="s">
        <v>6840</v>
      </c>
      <c r="B162" s="1124"/>
      <c r="C162" s="798"/>
      <c r="D162" s="799" t="e">
        <f>+D149+D118+D110+D105+#REF!+D116+D92+D79+D98+D66+D26+#REF!+D154</f>
        <v>#REF!</v>
      </c>
      <c r="E162" s="800"/>
      <c r="F162" s="801"/>
      <c r="G162" s="799" t="e">
        <f ca="1">+G149+G118+G110+G105+#REF!+G116+G92+G79+G98+G66+G26+#REF!+G154</f>
        <v>#REF!</v>
      </c>
      <c r="H162" s="800"/>
      <c r="I162" s="801"/>
      <c r="J162" s="799" t="e">
        <f ca="1">+J149+J118+J110+J105+#REF!+J116+J92+J79+J98+J66+J26+#REF!+J154</f>
        <v>#REF!</v>
      </c>
      <c r="K162" s="800"/>
      <c r="L162" s="801"/>
      <c r="M162" s="799" t="e">
        <f>+M149+M118+M110+M105+#REF!+M116+M92+M79+M98+M66+M26+#REF!+M154+M160</f>
        <v>#REF!</v>
      </c>
      <c r="N162" s="800"/>
      <c r="O162" s="802"/>
      <c r="P162" s="803">
        <f>+P161+P105</f>
        <v>38993867.319940001</v>
      </c>
      <c r="Q162" s="804"/>
      <c r="R162" s="804"/>
      <c r="S162" s="803">
        <f>+S161+S105</f>
        <v>39664000.000978</v>
      </c>
      <c r="T162" s="804"/>
      <c r="U162" s="685"/>
    </row>
    <row r="164" spans="1:21" ht="14.4" thickBot="1">
      <c r="A164" s="1125" t="s">
        <v>88</v>
      </c>
      <c r="B164" s="1126"/>
      <c r="C164" s="807"/>
      <c r="D164" s="808" t="e">
        <f>+#REF!+D120+D112+D108+#REF!+D118+D17+D81+D67+D101+#REF!+D152+D156</f>
        <v>#REF!</v>
      </c>
      <c r="E164" s="809"/>
      <c r="F164" s="810"/>
      <c r="G164" s="808" t="e">
        <f>+#REF!+G120+G112+G108+#REF!+G118+G17+G81+G67+G101+#REF!+G152+G156</f>
        <v>#REF!</v>
      </c>
      <c r="H164" s="809"/>
      <c r="I164" s="810"/>
      <c r="J164" s="808" t="e">
        <f>+#REF!+J120+J112+J108+#REF!+J118+J17+J81+J67+J101+#REF!+J152+J156</f>
        <v>#REF!</v>
      </c>
      <c r="K164" s="809"/>
      <c r="L164" s="810"/>
      <c r="M164" s="808" t="e">
        <f>+#REF!+M120+M112+M108+#REF!+M118+M17+M81+M67+M101+#REF!+M152+M156+M163</f>
        <v>#REF!</v>
      </c>
      <c r="N164" s="809"/>
      <c r="O164" s="811"/>
      <c r="P164" s="812">
        <f>+P162+P98+P92+P79+P66+P26</f>
        <v>255371814.33438</v>
      </c>
      <c r="Q164" s="813"/>
      <c r="R164" s="813"/>
      <c r="S164" s="812">
        <f>+S162+S66+S26+S92+S79+S98</f>
        <v>259977000.06807798</v>
      </c>
      <c r="T164" s="809"/>
    </row>
    <row r="165" spans="1:21">
      <c r="P165" s="685"/>
    </row>
    <row r="166" spans="1:21">
      <c r="P166" s="685"/>
    </row>
    <row r="168" spans="1:21">
      <c r="P168" s="685"/>
    </row>
    <row r="170" spans="1:21">
      <c r="P170" s="685"/>
    </row>
    <row r="172" spans="1:21">
      <c r="P172" s="685"/>
    </row>
    <row r="417" ht="18" customHeight="1"/>
    <row r="878" ht="23.25" customHeight="1"/>
    <row r="881" ht="27" customHeight="1"/>
    <row r="884" ht="24" customHeight="1"/>
    <row r="956" ht="20.25" customHeight="1"/>
    <row r="960" ht="21" customHeight="1"/>
    <row r="965" ht="19.5" customHeight="1"/>
  </sheetData>
  <mergeCells count="14">
    <mergeCell ref="A162:B162"/>
    <mergeCell ref="A164:B164"/>
    <mergeCell ref="L2:M2"/>
    <mergeCell ref="O2:P2"/>
    <mergeCell ref="R2:S2"/>
    <mergeCell ref="A5:A6"/>
    <mergeCell ref="B5:B6"/>
    <mergeCell ref="C5:E5"/>
    <mergeCell ref="F5:H5"/>
    <mergeCell ref="I5:K5"/>
    <mergeCell ref="L5:N5"/>
    <mergeCell ref="O5:Q5"/>
    <mergeCell ref="R5:T5"/>
    <mergeCell ref="C2:D2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scale="95" fitToHeight="0" orientation="landscape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19"/>
  <sheetViews>
    <sheetView tabSelected="1" zoomScaleNormal="100" zoomScaleSheetLayoutView="100" workbookViewId="0">
      <selection activeCell="B10" sqref="B10:D10"/>
    </sheetView>
  </sheetViews>
  <sheetFormatPr defaultRowHeight="10.199999999999999"/>
  <cols>
    <col min="1" max="1" width="5.44140625" style="9" customWidth="1"/>
    <col min="2" max="2" width="40" style="9" customWidth="1"/>
    <col min="3" max="4" width="21.33203125" style="9" customWidth="1"/>
    <col min="5" max="256" width="9.109375" style="9"/>
    <col min="257" max="257" width="5.44140625" style="9" customWidth="1"/>
    <col min="258" max="258" width="40" style="9" customWidth="1"/>
    <col min="259" max="260" width="21.33203125" style="9" customWidth="1"/>
    <col min="261" max="512" width="9.109375" style="9"/>
    <col min="513" max="513" width="5.44140625" style="9" customWidth="1"/>
    <col min="514" max="514" width="40" style="9" customWidth="1"/>
    <col min="515" max="516" width="21.33203125" style="9" customWidth="1"/>
    <col min="517" max="768" width="9.109375" style="9"/>
    <col min="769" max="769" width="5.44140625" style="9" customWidth="1"/>
    <col min="770" max="770" width="40" style="9" customWidth="1"/>
    <col min="771" max="772" width="21.33203125" style="9" customWidth="1"/>
    <col min="773" max="1024" width="9.109375" style="9"/>
    <col min="1025" max="1025" width="5.44140625" style="9" customWidth="1"/>
    <col min="1026" max="1026" width="40" style="9" customWidth="1"/>
    <col min="1027" max="1028" width="21.33203125" style="9" customWidth="1"/>
    <col min="1029" max="1280" width="9.109375" style="9"/>
    <col min="1281" max="1281" width="5.44140625" style="9" customWidth="1"/>
    <col min="1282" max="1282" width="40" style="9" customWidth="1"/>
    <col min="1283" max="1284" width="21.33203125" style="9" customWidth="1"/>
    <col min="1285" max="1536" width="9.109375" style="9"/>
    <col min="1537" max="1537" width="5.44140625" style="9" customWidth="1"/>
    <col min="1538" max="1538" width="40" style="9" customWidth="1"/>
    <col min="1539" max="1540" width="21.33203125" style="9" customWidth="1"/>
    <col min="1541" max="1792" width="9.109375" style="9"/>
    <col min="1793" max="1793" width="5.44140625" style="9" customWidth="1"/>
    <col min="1794" max="1794" width="40" style="9" customWidth="1"/>
    <col min="1795" max="1796" width="21.33203125" style="9" customWidth="1"/>
    <col min="1797" max="2048" width="9.109375" style="9"/>
    <col min="2049" max="2049" width="5.44140625" style="9" customWidth="1"/>
    <col min="2050" max="2050" width="40" style="9" customWidth="1"/>
    <col min="2051" max="2052" width="21.33203125" style="9" customWidth="1"/>
    <col min="2053" max="2304" width="9.109375" style="9"/>
    <col min="2305" max="2305" width="5.44140625" style="9" customWidth="1"/>
    <col min="2306" max="2306" width="40" style="9" customWidth="1"/>
    <col min="2307" max="2308" width="21.33203125" style="9" customWidth="1"/>
    <col min="2309" max="2560" width="9.109375" style="9"/>
    <col min="2561" max="2561" width="5.44140625" style="9" customWidth="1"/>
    <col min="2562" max="2562" width="40" style="9" customWidth="1"/>
    <col min="2563" max="2564" width="21.33203125" style="9" customWidth="1"/>
    <col min="2565" max="2816" width="9.109375" style="9"/>
    <col min="2817" max="2817" width="5.44140625" style="9" customWidth="1"/>
    <col min="2818" max="2818" width="40" style="9" customWidth="1"/>
    <col min="2819" max="2820" width="21.33203125" style="9" customWidth="1"/>
    <col min="2821" max="3072" width="9.109375" style="9"/>
    <col min="3073" max="3073" width="5.44140625" style="9" customWidth="1"/>
    <col min="3074" max="3074" width="40" style="9" customWidth="1"/>
    <col min="3075" max="3076" width="21.33203125" style="9" customWidth="1"/>
    <col min="3077" max="3328" width="9.109375" style="9"/>
    <col min="3329" max="3329" width="5.44140625" style="9" customWidth="1"/>
    <col min="3330" max="3330" width="40" style="9" customWidth="1"/>
    <col min="3331" max="3332" width="21.33203125" style="9" customWidth="1"/>
    <col min="3333" max="3584" width="9.109375" style="9"/>
    <col min="3585" max="3585" width="5.44140625" style="9" customWidth="1"/>
    <col min="3586" max="3586" width="40" style="9" customWidth="1"/>
    <col min="3587" max="3588" width="21.33203125" style="9" customWidth="1"/>
    <col min="3589" max="3840" width="9.109375" style="9"/>
    <col min="3841" max="3841" width="5.44140625" style="9" customWidth="1"/>
    <col min="3842" max="3842" width="40" style="9" customWidth="1"/>
    <col min="3843" max="3844" width="21.33203125" style="9" customWidth="1"/>
    <col min="3845" max="4096" width="9.109375" style="9"/>
    <col min="4097" max="4097" width="5.44140625" style="9" customWidth="1"/>
    <col min="4098" max="4098" width="40" style="9" customWidth="1"/>
    <col min="4099" max="4100" width="21.33203125" style="9" customWidth="1"/>
    <col min="4101" max="4352" width="9.109375" style="9"/>
    <col min="4353" max="4353" width="5.44140625" style="9" customWidth="1"/>
    <col min="4354" max="4354" width="40" style="9" customWidth="1"/>
    <col min="4355" max="4356" width="21.33203125" style="9" customWidth="1"/>
    <col min="4357" max="4608" width="9.109375" style="9"/>
    <col min="4609" max="4609" width="5.44140625" style="9" customWidth="1"/>
    <col min="4610" max="4610" width="40" style="9" customWidth="1"/>
    <col min="4611" max="4612" width="21.33203125" style="9" customWidth="1"/>
    <col min="4613" max="4864" width="9.109375" style="9"/>
    <col min="4865" max="4865" width="5.44140625" style="9" customWidth="1"/>
    <col min="4866" max="4866" width="40" style="9" customWidth="1"/>
    <col min="4867" max="4868" width="21.33203125" style="9" customWidth="1"/>
    <col min="4869" max="5120" width="9.109375" style="9"/>
    <col min="5121" max="5121" width="5.44140625" style="9" customWidth="1"/>
    <col min="5122" max="5122" width="40" style="9" customWidth="1"/>
    <col min="5123" max="5124" width="21.33203125" style="9" customWidth="1"/>
    <col min="5125" max="5376" width="9.109375" style="9"/>
    <col min="5377" max="5377" width="5.44140625" style="9" customWidth="1"/>
    <col min="5378" max="5378" width="40" style="9" customWidth="1"/>
    <col min="5379" max="5380" width="21.33203125" style="9" customWidth="1"/>
    <col min="5381" max="5632" width="9.109375" style="9"/>
    <col min="5633" max="5633" width="5.44140625" style="9" customWidth="1"/>
    <col min="5634" max="5634" width="40" style="9" customWidth="1"/>
    <col min="5635" max="5636" width="21.33203125" style="9" customWidth="1"/>
    <col min="5637" max="5888" width="9.109375" style="9"/>
    <col min="5889" max="5889" width="5.44140625" style="9" customWidth="1"/>
    <col min="5890" max="5890" width="40" style="9" customWidth="1"/>
    <col min="5891" max="5892" width="21.33203125" style="9" customWidth="1"/>
    <col min="5893" max="6144" width="9.109375" style="9"/>
    <col min="6145" max="6145" width="5.44140625" style="9" customWidth="1"/>
    <col min="6146" max="6146" width="40" style="9" customWidth="1"/>
    <col min="6147" max="6148" width="21.33203125" style="9" customWidth="1"/>
    <col min="6149" max="6400" width="9.109375" style="9"/>
    <col min="6401" max="6401" width="5.44140625" style="9" customWidth="1"/>
    <col min="6402" max="6402" width="40" style="9" customWidth="1"/>
    <col min="6403" max="6404" width="21.33203125" style="9" customWidth="1"/>
    <col min="6405" max="6656" width="9.109375" style="9"/>
    <col min="6657" max="6657" width="5.44140625" style="9" customWidth="1"/>
    <col min="6658" max="6658" width="40" style="9" customWidth="1"/>
    <col min="6659" max="6660" width="21.33203125" style="9" customWidth="1"/>
    <col min="6661" max="6912" width="9.109375" style="9"/>
    <col min="6913" max="6913" width="5.44140625" style="9" customWidth="1"/>
    <col min="6914" max="6914" width="40" style="9" customWidth="1"/>
    <col min="6915" max="6916" width="21.33203125" style="9" customWidth="1"/>
    <col min="6917" max="7168" width="9.109375" style="9"/>
    <col min="7169" max="7169" width="5.44140625" style="9" customWidth="1"/>
    <col min="7170" max="7170" width="40" style="9" customWidth="1"/>
    <col min="7171" max="7172" width="21.33203125" style="9" customWidth="1"/>
    <col min="7173" max="7424" width="9.109375" style="9"/>
    <col min="7425" max="7425" width="5.44140625" style="9" customWidth="1"/>
    <col min="7426" max="7426" width="40" style="9" customWidth="1"/>
    <col min="7427" max="7428" width="21.33203125" style="9" customWidth="1"/>
    <col min="7429" max="7680" width="9.109375" style="9"/>
    <col min="7681" max="7681" width="5.44140625" style="9" customWidth="1"/>
    <col min="7682" max="7682" width="40" style="9" customWidth="1"/>
    <col min="7683" max="7684" width="21.33203125" style="9" customWidth="1"/>
    <col min="7685" max="7936" width="9.109375" style="9"/>
    <col min="7937" max="7937" width="5.44140625" style="9" customWidth="1"/>
    <col min="7938" max="7938" width="40" style="9" customWidth="1"/>
    <col min="7939" max="7940" width="21.33203125" style="9" customWidth="1"/>
    <col min="7941" max="8192" width="9.109375" style="9"/>
    <col min="8193" max="8193" width="5.44140625" style="9" customWidth="1"/>
    <col min="8194" max="8194" width="40" style="9" customWidth="1"/>
    <col min="8195" max="8196" width="21.33203125" style="9" customWidth="1"/>
    <col min="8197" max="8448" width="9.109375" style="9"/>
    <col min="8449" max="8449" width="5.44140625" style="9" customWidth="1"/>
    <col min="8450" max="8450" width="40" style="9" customWidth="1"/>
    <col min="8451" max="8452" width="21.33203125" style="9" customWidth="1"/>
    <col min="8453" max="8704" width="9.109375" style="9"/>
    <col min="8705" max="8705" width="5.44140625" style="9" customWidth="1"/>
    <col min="8706" max="8706" width="40" style="9" customWidth="1"/>
    <col min="8707" max="8708" width="21.33203125" style="9" customWidth="1"/>
    <col min="8709" max="8960" width="9.109375" style="9"/>
    <col min="8961" max="8961" width="5.44140625" style="9" customWidth="1"/>
    <col min="8962" max="8962" width="40" style="9" customWidth="1"/>
    <col min="8963" max="8964" width="21.33203125" style="9" customWidth="1"/>
    <col min="8965" max="9216" width="9.109375" style="9"/>
    <col min="9217" max="9217" width="5.44140625" style="9" customWidth="1"/>
    <col min="9218" max="9218" width="40" style="9" customWidth="1"/>
    <col min="9219" max="9220" width="21.33203125" style="9" customWidth="1"/>
    <col min="9221" max="9472" width="9.109375" style="9"/>
    <col min="9473" max="9473" width="5.44140625" style="9" customWidth="1"/>
    <col min="9474" max="9474" width="40" style="9" customWidth="1"/>
    <col min="9475" max="9476" width="21.33203125" style="9" customWidth="1"/>
    <col min="9477" max="9728" width="9.109375" style="9"/>
    <col min="9729" max="9729" width="5.44140625" style="9" customWidth="1"/>
    <col min="9730" max="9730" width="40" style="9" customWidth="1"/>
    <col min="9731" max="9732" width="21.33203125" style="9" customWidth="1"/>
    <col min="9733" max="9984" width="9.109375" style="9"/>
    <col min="9985" max="9985" width="5.44140625" style="9" customWidth="1"/>
    <col min="9986" max="9986" width="40" style="9" customWidth="1"/>
    <col min="9987" max="9988" width="21.33203125" style="9" customWidth="1"/>
    <col min="9989" max="10240" width="9.109375" style="9"/>
    <col min="10241" max="10241" width="5.44140625" style="9" customWidth="1"/>
    <col min="10242" max="10242" width="40" style="9" customWidth="1"/>
    <col min="10243" max="10244" width="21.33203125" style="9" customWidth="1"/>
    <col min="10245" max="10496" width="9.109375" style="9"/>
    <col min="10497" max="10497" width="5.44140625" style="9" customWidth="1"/>
    <col min="10498" max="10498" width="40" style="9" customWidth="1"/>
    <col min="10499" max="10500" width="21.33203125" style="9" customWidth="1"/>
    <col min="10501" max="10752" width="9.109375" style="9"/>
    <col min="10753" max="10753" width="5.44140625" style="9" customWidth="1"/>
    <col min="10754" max="10754" width="40" style="9" customWidth="1"/>
    <col min="10755" max="10756" width="21.33203125" style="9" customWidth="1"/>
    <col min="10757" max="11008" width="9.109375" style="9"/>
    <col min="11009" max="11009" width="5.44140625" style="9" customWidth="1"/>
    <col min="11010" max="11010" width="40" style="9" customWidth="1"/>
    <col min="11011" max="11012" width="21.33203125" style="9" customWidth="1"/>
    <col min="11013" max="11264" width="9.109375" style="9"/>
    <col min="11265" max="11265" width="5.44140625" style="9" customWidth="1"/>
    <col min="11266" max="11266" width="40" style="9" customWidth="1"/>
    <col min="11267" max="11268" width="21.33203125" style="9" customWidth="1"/>
    <col min="11269" max="11520" width="9.109375" style="9"/>
    <col min="11521" max="11521" width="5.44140625" style="9" customWidth="1"/>
    <col min="11522" max="11522" width="40" style="9" customWidth="1"/>
    <col min="11523" max="11524" width="21.33203125" style="9" customWidth="1"/>
    <col min="11525" max="11776" width="9.109375" style="9"/>
    <col min="11777" max="11777" width="5.44140625" style="9" customWidth="1"/>
    <col min="11778" max="11778" width="40" style="9" customWidth="1"/>
    <col min="11779" max="11780" width="21.33203125" style="9" customWidth="1"/>
    <col min="11781" max="12032" width="9.109375" style="9"/>
    <col min="12033" max="12033" width="5.44140625" style="9" customWidth="1"/>
    <col min="12034" max="12034" width="40" style="9" customWidth="1"/>
    <col min="12035" max="12036" width="21.33203125" style="9" customWidth="1"/>
    <col min="12037" max="12288" width="9.109375" style="9"/>
    <col min="12289" max="12289" width="5.44140625" style="9" customWidth="1"/>
    <col min="12290" max="12290" width="40" style="9" customWidth="1"/>
    <col min="12291" max="12292" width="21.33203125" style="9" customWidth="1"/>
    <col min="12293" max="12544" width="9.109375" style="9"/>
    <col min="12545" max="12545" width="5.44140625" style="9" customWidth="1"/>
    <col min="12546" max="12546" width="40" style="9" customWidth="1"/>
    <col min="12547" max="12548" width="21.33203125" style="9" customWidth="1"/>
    <col min="12549" max="12800" width="9.109375" style="9"/>
    <col min="12801" max="12801" width="5.44140625" style="9" customWidth="1"/>
    <col min="12802" max="12802" width="40" style="9" customWidth="1"/>
    <col min="12803" max="12804" width="21.33203125" style="9" customWidth="1"/>
    <col min="12805" max="13056" width="9.109375" style="9"/>
    <col min="13057" max="13057" width="5.44140625" style="9" customWidth="1"/>
    <col min="13058" max="13058" width="40" style="9" customWidth="1"/>
    <col min="13059" max="13060" width="21.33203125" style="9" customWidth="1"/>
    <col min="13061" max="13312" width="9.109375" style="9"/>
    <col min="13313" max="13313" width="5.44140625" style="9" customWidth="1"/>
    <col min="13314" max="13314" width="40" style="9" customWidth="1"/>
    <col min="13315" max="13316" width="21.33203125" style="9" customWidth="1"/>
    <col min="13317" max="13568" width="9.109375" style="9"/>
    <col min="13569" max="13569" width="5.44140625" style="9" customWidth="1"/>
    <col min="13570" max="13570" width="40" style="9" customWidth="1"/>
    <col min="13571" max="13572" width="21.33203125" style="9" customWidth="1"/>
    <col min="13573" max="13824" width="9.109375" style="9"/>
    <col min="13825" max="13825" width="5.44140625" style="9" customWidth="1"/>
    <col min="13826" max="13826" width="40" style="9" customWidth="1"/>
    <col min="13827" max="13828" width="21.33203125" style="9" customWidth="1"/>
    <col min="13829" max="14080" width="9.109375" style="9"/>
    <col min="14081" max="14081" width="5.44140625" style="9" customWidth="1"/>
    <col min="14082" max="14082" width="40" style="9" customWidth="1"/>
    <col min="14083" max="14084" width="21.33203125" style="9" customWidth="1"/>
    <col min="14085" max="14336" width="9.109375" style="9"/>
    <col min="14337" max="14337" width="5.44140625" style="9" customWidth="1"/>
    <col min="14338" max="14338" width="40" style="9" customWidth="1"/>
    <col min="14339" max="14340" width="21.33203125" style="9" customWidth="1"/>
    <col min="14341" max="14592" width="9.109375" style="9"/>
    <col min="14593" max="14593" width="5.44140625" style="9" customWidth="1"/>
    <col min="14594" max="14594" width="40" style="9" customWidth="1"/>
    <col min="14595" max="14596" width="21.33203125" style="9" customWidth="1"/>
    <col min="14597" max="14848" width="9.109375" style="9"/>
    <col min="14849" max="14849" width="5.44140625" style="9" customWidth="1"/>
    <col min="14850" max="14850" width="40" style="9" customWidth="1"/>
    <col min="14851" max="14852" width="21.33203125" style="9" customWidth="1"/>
    <col min="14853" max="15104" width="9.109375" style="9"/>
    <col min="15105" max="15105" width="5.44140625" style="9" customWidth="1"/>
    <col min="15106" max="15106" width="40" style="9" customWidth="1"/>
    <col min="15107" max="15108" width="21.33203125" style="9" customWidth="1"/>
    <col min="15109" max="15360" width="9.109375" style="9"/>
    <col min="15361" max="15361" width="5.44140625" style="9" customWidth="1"/>
    <col min="15362" max="15362" width="40" style="9" customWidth="1"/>
    <col min="15363" max="15364" width="21.33203125" style="9" customWidth="1"/>
    <col min="15365" max="15616" width="9.109375" style="9"/>
    <col min="15617" max="15617" width="5.44140625" style="9" customWidth="1"/>
    <col min="15618" max="15618" width="40" style="9" customWidth="1"/>
    <col min="15619" max="15620" width="21.33203125" style="9" customWidth="1"/>
    <col min="15621" max="15872" width="9.109375" style="9"/>
    <col min="15873" max="15873" width="5.44140625" style="9" customWidth="1"/>
    <col min="15874" max="15874" width="40" style="9" customWidth="1"/>
    <col min="15875" max="15876" width="21.33203125" style="9" customWidth="1"/>
    <col min="15877" max="16128" width="9.109375" style="9"/>
    <col min="16129" max="16129" width="5.44140625" style="9" customWidth="1"/>
    <col min="16130" max="16130" width="40" style="9" customWidth="1"/>
    <col min="16131" max="16132" width="21.33203125" style="9" customWidth="1"/>
    <col min="16133" max="16384" width="9.109375" style="9"/>
  </cols>
  <sheetData>
    <row r="1" spans="1:7" s="10" customFormat="1" ht="15.6">
      <c r="A1" s="273"/>
      <c r="B1" s="274" t="s">
        <v>169</v>
      </c>
      <c r="C1" s="136" t="str">
        <f>[1]Kadar.ode.!C1</f>
        <v>Унети назив здравствене установе</v>
      </c>
      <c r="D1" s="269"/>
      <c r="E1" s="269"/>
      <c r="F1" s="269"/>
      <c r="G1" s="271"/>
    </row>
    <row r="2" spans="1:7" s="10" customFormat="1" ht="15.6">
      <c r="A2" s="273"/>
      <c r="B2" s="274" t="s">
        <v>170</v>
      </c>
      <c r="C2" s="136" t="str">
        <f>[1]Kadar.ode.!C2</f>
        <v>Унети матични број здравствене установе</v>
      </c>
      <c r="D2" s="269"/>
      <c r="E2" s="269"/>
      <c r="F2" s="269"/>
      <c r="G2" s="271"/>
    </row>
    <row r="3" spans="1:7" s="10" customFormat="1" ht="15.6">
      <c r="A3" s="273"/>
      <c r="B3" s="274"/>
      <c r="C3" s="136"/>
      <c r="D3" s="269"/>
      <c r="E3" s="269"/>
      <c r="F3" s="269"/>
      <c r="G3" s="271"/>
    </row>
    <row r="4" spans="1:7" ht="13.8">
      <c r="A4" s="273"/>
      <c r="B4" s="274" t="s">
        <v>1782</v>
      </c>
      <c r="C4" s="268" t="s">
        <v>277</v>
      </c>
      <c r="D4" s="270"/>
      <c r="E4" s="270"/>
      <c r="F4" s="270"/>
      <c r="G4" s="272"/>
    </row>
    <row r="5" spans="1:7" ht="15.6">
      <c r="A5" s="54"/>
      <c r="B5" s="133"/>
      <c r="C5" s="265"/>
      <c r="D5" s="52"/>
    </row>
    <row r="6" spans="1:7" ht="13.2">
      <c r="A6" s="1115" t="s">
        <v>6</v>
      </c>
      <c r="B6" s="1082" t="s">
        <v>16</v>
      </c>
      <c r="C6" s="1082" t="s">
        <v>15</v>
      </c>
      <c r="D6" s="1082"/>
    </row>
    <row r="7" spans="1:7">
      <c r="A7" s="1115"/>
      <c r="B7" s="1082"/>
      <c r="C7" s="826" t="s">
        <v>1831</v>
      </c>
      <c r="D7" s="826" t="s">
        <v>1832</v>
      </c>
    </row>
    <row r="8" spans="1:7" s="10" customFormat="1" ht="27">
      <c r="A8" s="187" t="s">
        <v>90</v>
      </c>
      <c r="B8" s="815" t="s">
        <v>6841</v>
      </c>
      <c r="C8" s="816">
        <v>119493810.97</v>
      </c>
      <c r="D8" s="817">
        <v>118528000</v>
      </c>
    </row>
    <row r="9" spans="1:7" s="10" customFormat="1" ht="27">
      <c r="A9" s="187" t="s">
        <v>91</v>
      </c>
      <c r="B9" s="815" t="s">
        <v>6842</v>
      </c>
      <c r="C9" s="816">
        <v>151189929.49000001</v>
      </c>
      <c r="D9" s="817">
        <v>150855000</v>
      </c>
    </row>
    <row r="10" spans="1:7" s="1040" customFormat="1" ht="24.75" customHeight="1">
      <c r="A10" s="1039"/>
      <c r="B10" s="1041" t="s">
        <v>2</v>
      </c>
      <c r="C10" s="1042">
        <f>SUM(C8:C9)</f>
        <v>270683740.46000004</v>
      </c>
      <c r="D10" s="1042">
        <f>SUM(D8:D9)</f>
        <v>269383000</v>
      </c>
    </row>
    <row r="16" spans="1:7" ht="12.75" customHeight="1"/>
    <row r="18" ht="48" customHeight="1"/>
    <row r="19" ht="57.75" customHeight="1"/>
  </sheetData>
  <mergeCells count="3">
    <mergeCell ref="A6:A7"/>
    <mergeCell ref="B6:B7"/>
    <mergeCell ref="C6:D6"/>
  </mergeCells>
  <phoneticPr fontId="12" type="noConversion"/>
  <pageMargins left="0.25" right="0.25" top="0.75" bottom="0.75" header="0.3" footer="0.3"/>
  <pageSetup paperSize="9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F49"/>
  <sheetViews>
    <sheetView view="pageBreakPreview" zoomScaleNormal="100" zoomScaleSheetLayoutView="100" workbookViewId="0">
      <selection activeCell="B10" sqref="B10:C10"/>
    </sheetView>
  </sheetViews>
  <sheetFormatPr defaultColWidth="9.109375" defaultRowHeight="15.6"/>
  <cols>
    <col min="1" max="1" width="21.44140625" style="11" customWidth="1"/>
    <col min="2" max="2" width="6.5546875" style="11" customWidth="1"/>
    <col min="3" max="3" width="7" style="11" customWidth="1"/>
    <col min="4" max="4" width="6.5546875" style="11" customWidth="1"/>
    <col min="5" max="5" width="4.5546875" style="11" customWidth="1"/>
    <col min="6" max="11" width="4" style="11" customWidth="1"/>
    <col min="12" max="12" width="6.109375" style="13" customWidth="1"/>
    <col min="13" max="14" width="4.5546875" style="13" customWidth="1"/>
    <col min="15" max="15" width="4" style="37" customWidth="1"/>
    <col min="16" max="16" width="5.6640625" style="11" customWidth="1"/>
    <col min="17" max="17" width="4.6640625" style="11" customWidth="1"/>
    <col min="18" max="18" width="5" style="13" customWidth="1"/>
    <col min="19" max="19" width="5.6640625" style="13" customWidth="1"/>
    <col min="20" max="20" width="5.88671875" style="37" customWidth="1"/>
    <col min="21" max="21" width="4.44140625" style="11" customWidth="1"/>
    <col min="22" max="22" width="5.44140625" style="11" customWidth="1"/>
    <col min="23" max="23" width="4" style="14" customWidth="1"/>
    <col min="24" max="24" width="6" style="11" customWidth="1"/>
    <col min="25" max="25" width="6.5546875" style="11" customWidth="1"/>
    <col min="26" max="26" width="4" style="11" customWidth="1"/>
    <col min="27" max="27" width="4.44140625" style="11" customWidth="1"/>
    <col min="28" max="30" width="4" style="11" customWidth="1"/>
    <col min="31" max="31" width="4.109375" style="11" customWidth="1"/>
    <col min="32" max="32" width="4" style="11" customWidth="1"/>
    <col min="33" max="16384" width="9.109375" style="11"/>
  </cols>
  <sheetData>
    <row r="1" spans="1:32" ht="15.75" customHeight="1">
      <c r="A1" s="134"/>
      <c r="B1" s="135" t="s">
        <v>169</v>
      </c>
      <c r="C1" s="200" t="s">
        <v>307</v>
      </c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2"/>
    </row>
    <row r="2" spans="1:32" ht="15.75" customHeight="1">
      <c r="A2" s="134"/>
      <c r="B2" s="135" t="s">
        <v>170</v>
      </c>
      <c r="C2" s="200" t="s">
        <v>306</v>
      </c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2"/>
    </row>
    <row r="3" spans="1:32">
      <c r="A3" s="134"/>
      <c r="B3" s="135" t="s">
        <v>171</v>
      </c>
      <c r="C3" s="200" t="s">
        <v>1830</v>
      </c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2"/>
    </row>
    <row r="4" spans="1:32">
      <c r="A4" s="134"/>
      <c r="B4" s="135" t="s">
        <v>1773</v>
      </c>
      <c r="C4" s="137" t="s">
        <v>293</v>
      </c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9"/>
    </row>
    <row r="5" spans="1:32" ht="12.75" customHeight="1">
      <c r="A5" s="54"/>
      <c r="C5" s="53"/>
      <c r="D5" s="24"/>
      <c r="E5" s="24"/>
      <c r="F5" s="24"/>
      <c r="G5" s="24"/>
      <c r="H5" s="24"/>
      <c r="I5" s="24"/>
      <c r="J5" s="24"/>
    </row>
    <row r="6" spans="1:32" s="49" customFormat="1" ht="34.5" customHeight="1">
      <c r="A6" s="1049" t="s">
        <v>55</v>
      </c>
      <c r="B6" s="1047" t="s">
        <v>1847</v>
      </c>
      <c r="C6" s="1047" t="s">
        <v>1848</v>
      </c>
      <c r="D6" s="1047" t="s">
        <v>1849</v>
      </c>
      <c r="E6" s="1048" t="s">
        <v>56</v>
      </c>
      <c r="F6" s="1048"/>
      <c r="G6" s="1048"/>
      <c r="H6" s="1048"/>
      <c r="I6" s="1049" t="s">
        <v>179</v>
      </c>
      <c r="J6" s="1049"/>
      <c r="K6" s="1049"/>
      <c r="L6" s="1049"/>
      <c r="M6" s="1049"/>
      <c r="N6" s="1049"/>
      <c r="O6" s="1049"/>
      <c r="P6" s="1049"/>
      <c r="Q6" s="1049"/>
      <c r="R6" s="1049"/>
      <c r="S6" s="1049"/>
      <c r="T6" s="1049"/>
      <c r="U6" s="1049"/>
      <c r="V6" s="1049"/>
      <c r="W6" s="1049"/>
      <c r="X6" s="1049"/>
      <c r="Y6" s="1049"/>
      <c r="Z6" s="1049"/>
      <c r="AA6" s="1049"/>
      <c r="AB6" s="1049"/>
      <c r="AC6" s="1049"/>
      <c r="AD6" s="1048" t="s">
        <v>176</v>
      </c>
      <c r="AE6" s="1048"/>
      <c r="AF6" s="1048"/>
    </row>
    <row r="7" spans="1:32" s="24" customFormat="1" ht="47.25" customHeight="1">
      <c r="A7" s="1049"/>
      <c r="B7" s="1047"/>
      <c r="C7" s="1047"/>
      <c r="D7" s="1047"/>
      <c r="E7" s="1047" t="s">
        <v>111</v>
      </c>
      <c r="F7" s="1047" t="s">
        <v>21</v>
      </c>
      <c r="G7" s="1047" t="s">
        <v>22</v>
      </c>
      <c r="H7" s="1051" t="s">
        <v>2</v>
      </c>
      <c r="I7" s="1047" t="s">
        <v>185</v>
      </c>
      <c r="J7" s="1047" t="s">
        <v>172</v>
      </c>
      <c r="K7" s="1047" t="s">
        <v>173</v>
      </c>
      <c r="L7" s="1050" t="s">
        <v>112</v>
      </c>
      <c r="M7" s="1050"/>
      <c r="N7" s="1050"/>
      <c r="O7" s="1050"/>
      <c r="P7" s="1050"/>
      <c r="Q7" s="1047" t="s">
        <v>113</v>
      </c>
      <c r="R7" s="1047" t="s">
        <v>174</v>
      </c>
      <c r="S7" s="1048" t="s">
        <v>114</v>
      </c>
      <c r="T7" s="1048"/>
      <c r="U7" s="1048"/>
      <c r="V7" s="1048"/>
      <c r="W7" s="1048"/>
      <c r="X7" s="1048"/>
      <c r="Y7" s="1047" t="s">
        <v>115</v>
      </c>
      <c r="Z7" s="1047" t="s">
        <v>128</v>
      </c>
      <c r="AA7" s="1047" t="s">
        <v>116</v>
      </c>
      <c r="AB7" s="1047" t="s">
        <v>57</v>
      </c>
      <c r="AC7" s="1047" t="s">
        <v>117</v>
      </c>
      <c r="AD7" s="1048"/>
      <c r="AE7" s="1048"/>
      <c r="AF7" s="1048"/>
    </row>
    <row r="8" spans="1:32" s="24" customFormat="1" ht="87" customHeight="1">
      <c r="A8" s="1049"/>
      <c r="B8" s="1047"/>
      <c r="C8" s="1047"/>
      <c r="D8" s="1047"/>
      <c r="E8" s="1047"/>
      <c r="F8" s="1047"/>
      <c r="G8" s="1047"/>
      <c r="H8" s="1051"/>
      <c r="I8" s="1047"/>
      <c r="J8" s="1047"/>
      <c r="K8" s="1047"/>
      <c r="L8" s="178" t="s">
        <v>111</v>
      </c>
      <c r="M8" s="178" t="s">
        <v>21</v>
      </c>
      <c r="N8" s="178" t="s">
        <v>22</v>
      </c>
      <c r="O8" s="178" t="s">
        <v>57</v>
      </c>
      <c r="P8" s="179" t="s">
        <v>186</v>
      </c>
      <c r="Q8" s="1047"/>
      <c r="R8" s="1047"/>
      <c r="S8" s="178" t="s">
        <v>23</v>
      </c>
      <c r="T8" s="178" t="s">
        <v>21</v>
      </c>
      <c r="U8" s="178" t="s">
        <v>118</v>
      </c>
      <c r="V8" s="179" t="s">
        <v>119</v>
      </c>
      <c r="W8" s="179" t="s">
        <v>120</v>
      </c>
      <c r="X8" s="179" t="s">
        <v>175</v>
      </c>
      <c r="Y8" s="1047"/>
      <c r="Z8" s="1047"/>
      <c r="AA8" s="1047"/>
      <c r="AB8" s="1047"/>
      <c r="AC8" s="1047"/>
      <c r="AD8" s="178" t="s">
        <v>24</v>
      </c>
      <c r="AE8" s="178" t="s">
        <v>25</v>
      </c>
      <c r="AF8" s="178" t="s">
        <v>26</v>
      </c>
    </row>
    <row r="9" spans="1:32" s="38" customFormat="1" ht="22.8">
      <c r="A9" s="55" t="s">
        <v>4811</v>
      </c>
      <c r="B9" s="55"/>
      <c r="C9" s="55"/>
      <c r="D9" s="55" t="e">
        <f>C9/H9/3.65</f>
        <v>#DIV/0!</v>
      </c>
      <c r="E9" s="56"/>
      <c r="F9" s="56"/>
      <c r="G9" s="57"/>
      <c r="H9" s="63">
        <f>SUM(E9:G9)</f>
        <v>0</v>
      </c>
      <c r="I9" s="56">
        <v>4</v>
      </c>
      <c r="J9" s="56"/>
      <c r="K9" s="56">
        <v>4</v>
      </c>
      <c r="L9" s="57"/>
      <c r="M9" s="57"/>
      <c r="N9" s="57"/>
      <c r="O9" s="57"/>
      <c r="P9" s="454">
        <f>SUM(L9:O9)</f>
        <v>0</v>
      </c>
      <c r="Q9" s="460">
        <f>I9-P9</f>
        <v>4</v>
      </c>
      <c r="R9" s="56">
        <v>1</v>
      </c>
      <c r="S9" s="59"/>
      <c r="T9" s="57"/>
      <c r="U9" s="57"/>
      <c r="V9" s="57"/>
      <c r="W9" s="57"/>
      <c r="X9" s="454">
        <f>SUM(S9:W9)</f>
        <v>0</v>
      </c>
      <c r="Y9" s="460">
        <f>R9-X9</f>
        <v>1</v>
      </c>
      <c r="Z9" s="56">
        <v>1</v>
      </c>
      <c r="AA9" s="56"/>
      <c r="AB9" s="56"/>
      <c r="AC9" s="460">
        <f t="shared" ref="AC9:AC23" si="0">Z9-(AA9+AB9)</f>
        <v>1</v>
      </c>
      <c r="AD9" s="58"/>
      <c r="AE9" s="58"/>
      <c r="AF9" s="58"/>
    </row>
    <row r="10" spans="1:32" s="38" customFormat="1" ht="22.8">
      <c r="A10" s="445" t="s">
        <v>4812</v>
      </c>
      <c r="B10" s="63">
        <f>B11+B12+B13+B14+B15+B16+B17+B18+B19+B20+B21+B22+B23</f>
        <v>12034</v>
      </c>
      <c r="C10" s="63">
        <f>C11+C12+C13+C14+C15+C16+C17+C18+C19+C20+C21+C22+C23</f>
        <v>91238</v>
      </c>
      <c r="D10" s="63">
        <f t="shared" ref="D10:D23" si="1">C10/H10/3.65</f>
        <v>63.282816022195249</v>
      </c>
      <c r="E10" s="63">
        <f>E11+E12+E13+E14+E15+E16+E17+E18+E19+E20+E21+E22+E23</f>
        <v>361</v>
      </c>
      <c r="F10" s="63">
        <f t="shared" ref="F10:G10" si="2">F11+F12+F13+F14+F15+F16+F17+F18+F19+F20+F21+F22+F23</f>
        <v>30</v>
      </c>
      <c r="G10" s="63">
        <f t="shared" si="2"/>
        <v>4</v>
      </c>
      <c r="H10" s="63">
        <f t="shared" ref="H10:H23" si="3">SUM(E10:G10)</f>
        <v>395</v>
      </c>
      <c r="I10" s="63">
        <f t="shared" ref="I10:O10" si="4">I11+I12+I13+I14+I15+I16+I17+I18+I19+I20+I21+I22+I23</f>
        <v>117</v>
      </c>
      <c r="J10" s="63">
        <f t="shared" si="4"/>
        <v>24</v>
      </c>
      <c r="K10" s="63">
        <f t="shared" si="4"/>
        <v>92</v>
      </c>
      <c r="L10" s="452">
        <f t="shared" si="4"/>
        <v>94.474999999999994</v>
      </c>
      <c r="M10" s="452">
        <f t="shared" si="4"/>
        <v>15</v>
      </c>
      <c r="N10" s="452">
        <f t="shared" si="4"/>
        <v>14</v>
      </c>
      <c r="O10" s="452">
        <f t="shared" si="4"/>
        <v>0</v>
      </c>
      <c r="P10" s="454">
        <f t="shared" ref="P10:P38" si="5">SUM(L10:O10)</f>
        <v>123.47499999999999</v>
      </c>
      <c r="Q10" s="456">
        <f t="shared" ref="Q10:Q23" si="6">I10-P10</f>
        <v>-6.4749999999999943</v>
      </c>
      <c r="R10" s="63">
        <f t="shared" ref="R10" si="7">R11+R12+R13+R14+R15+R16+R17+R18+R19+R20+R21+R22+R23</f>
        <v>303</v>
      </c>
      <c r="S10" s="452">
        <f t="shared" ref="S10" si="8">S11+S12+S13+S14+S15+S16+S17+S18+S19+S20+S21+S22+S23</f>
        <v>229.625</v>
      </c>
      <c r="T10" s="452">
        <f t="shared" ref="T10" si="9">T11+T12+T13+T14+T15+T16+T17+T18+T19+T20+T21+T22+T23</f>
        <v>75</v>
      </c>
      <c r="U10" s="452">
        <f t="shared" ref="U10" si="10">U11+U12+U13+U14+U15+U16+U17+U18+U19+U20+U21+U22+U23</f>
        <v>31</v>
      </c>
      <c r="V10" s="452">
        <f t="shared" ref="V10:W10" si="11">V11+V12+V13+V14+V15+V16+V17+V18+V19+V20+V21+V22+V23</f>
        <v>40.099999999999994</v>
      </c>
      <c r="W10" s="452">
        <f t="shared" si="11"/>
        <v>0</v>
      </c>
      <c r="X10" s="454">
        <f t="shared" ref="X10:X38" si="12">SUM(S10:W10)</f>
        <v>375.72500000000002</v>
      </c>
      <c r="Y10" s="456">
        <f t="shared" ref="Y10:Y38" si="13">R10-X10</f>
        <v>-72.725000000000023</v>
      </c>
      <c r="Z10" s="63">
        <f t="shared" ref="Z10" si="14">Z11+Z12+Z13+Z14+Z15+Z16+Z17+Z18+Z19+Z20+Z21+Z22+Z23</f>
        <v>1</v>
      </c>
      <c r="AA10" s="63">
        <v>0.76</v>
      </c>
      <c r="AB10" s="63">
        <v>0</v>
      </c>
      <c r="AC10" s="456">
        <f t="shared" si="0"/>
        <v>0.24</v>
      </c>
      <c r="AD10" s="63">
        <f t="shared" ref="AD10" si="15">AD11+AD12+AD13+AD14+AD15+AD16+AD17+AD18+AD19+AD20+AD21+AD22+AD23</f>
        <v>0</v>
      </c>
      <c r="AE10" s="63">
        <f t="shared" ref="AE10" si="16">AE11+AE12+AE13+AE14+AE15+AE16+AE17+AE18+AE19+AE20+AE21+AE22+AE23</f>
        <v>0</v>
      </c>
      <c r="AF10" s="63">
        <f t="shared" ref="AF10" si="17">AF11+AF12+AF13+AF14+AF15+AF16+AF17+AF18+AF19+AF20+AF21+AF22+AF23</f>
        <v>0</v>
      </c>
    </row>
    <row r="11" spans="1:32" s="38" customFormat="1" ht="22.8">
      <c r="A11" s="55" t="s">
        <v>4813</v>
      </c>
      <c r="B11" s="55"/>
      <c r="C11" s="55"/>
      <c r="D11" s="55" t="e">
        <f t="shared" si="1"/>
        <v>#DIV/0!</v>
      </c>
      <c r="E11" s="56"/>
      <c r="F11" s="56"/>
      <c r="G11" s="56"/>
      <c r="H11" s="63">
        <f t="shared" si="3"/>
        <v>0</v>
      </c>
      <c r="I11" s="56">
        <v>1</v>
      </c>
      <c r="J11" s="56"/>
      <c r="K11" s="56">
        <v>1</v>
      </c>
      <c r="L11" s="453"/>
      <c r="M11" s="453"/>
      <c r="N11" s="453"/>
      <c r="O11" s="57"/>
      <c r="P11" s="454">
        <f t="shared" si="5"/>
        <v>0</v>
      </c>
      <c r="Q11" s="460">
        <f t="shared" si="6"/>
        <v>1</v>
      </c>
      <c r="R11" s="56">
        <v>1</v>
      </c>
      <c r="S11" s="58"/>
      <c r="T11" s="58"/>
      <c r="U11" s="57"/>
      <c r="V11" s="57"/>
      <c r="W11" s="57"/>
      <c r="X11" s="454">
        <f t="shared" si="12"/>
        <v>0</v>
      </c>
      <c r="Y11" s="460">
        <f>R11-X11</f>
        <v>1</v>
      </c>
      <c r="Z11" s="58"/>
      <c r="AA11" s="56"/>
      <c r="AB11" s="56"/>
      <c r="AC11" s="460">
        <f t="shared" si="0"/>
        <v>0</v>
      </c>
      <c r="AD11" s="56">
        <v>0</v>
      </c>
      <c r="AE11" s="56">
        <v>0</v>
      </c>
      <c r="AF11" s="58"/>
    </row>
    <row r="12" spans="1:32" s="38" customFormat="1" ht="22.8">
      <c r="A12" s="55" t="s">
        <v>4814</v>
      </c>
      <c r="B12" s="55"/>
      <c r="C12" s="55"/>
      <c r="D12" s="55" t="e">
        <f t="shared" si="1"/>
        <v>#DIV/0!</v>
      </c>
      <c r="E12" s="56"/>
      <c r="F12" s="56"/>
      <c r="G12" s="56"/>
      <c r="H12" s="63">
        <f t="shared" si="3"/>
        <v>0</v>
      </c>
      <c r="I12" s="58"/>
      <c r="J12" s="58"/>
      <c r="K12" s="58"/>
      <c r="L12" s="453"/>
      <c r="M12" s="453">
        <v>0</v>
      </c>
      <c r="N12" s="453">
        <v>0</v>
      </c>
      <c r="O12" s="57"/>
      <c r="P12" s="454">
        <f t="shared" si="5"/>
        <v>0</v>
      </c>
      <c r="Q12" s="460">
        <f t="shared" si="6"/>
        <v>0</v>
      </c>
      <c r="R12" s="56"/>
      <c r="S12" s="56"/>
      <c r="T12" s="457">
        <v>0</v>
      </c>
      <c r="U12" s="57">
        <v>0</v>
      </c>
      <c r="V12" s="457">
        <v>0</v>
      </c>
      <c r="W12" s="57"/>
      <c r="X12" s="454">
        <f t="shared" si="12"/>
        <v>0</v>
      </c>
      <c r="Y12" s="460">
        <f t="shared" si="13"/>
        <v>0</v>
      </c>
      <c r="Z12" s="58"/>
      <c r="AA12" s="56"/>
      <c r="AB12" s="56"/>
      <c r="AC12" s="460">
        <f t="shared" si="0"/>
        <v>0</v>
      </c>
      <c r="AD12" s="56">
        <v>0</v>
      </c>
      <c r="AE12" s="56">
        <v>0</v>
      </c>
      <c r="AF12" s="58"/>
    </row>
    <row r="13" spans="1:32" s="38" customFormat="1" ht="45.6">
      <c r="A13" s="55" t="s">
        <v>4815</v>
      </c>
      <c r="B13" s="55">
        <v>1069</v>
      </c>
      <c r="C13" s="55">
        <v>8706</v>
      </c>
      <c r="D13" s="55">
        <f t="shared" si="1"/>
        <v>56.790606653620351</v>
      </c>
      <c r="E13" s="56">
        <v>36</v>
      </c>
      <c r="F13" s="56">
        <v>6</v>
      </c>
      <c r="G13" s="56"/>
      <c r="H13" s="63">
        <f t="shared" si="3"/>
        <v>42</v>
      </c>
      <c r="I13" s="56">
        <v>12</v>
      </c>
      <c r="J13" s="56">
        <v>1</v>
      </c>
      <c r="K13" s="56">
        <v>10</v>
      </c>
      <c r="L13" s="453">
        <v>8.1</v>
      </c>
      <c r="M13" s="453">
        <v>3.0000000000000004</v>
      </c>
      <c r="N13" s="453">
        <v>0</v>
      </c>
      <c r="O13" s="57"/>
      <c r="P13" s="454">
        <f t="shared" si="5"/>
        <v>11.1</v>
      </c>
      <c r="Q13" s="460">
        <f t="shared" si="6"/>
        <v>0.90000000000000036</v>
      </c>
      <c r="R13" s="56">
        <v>32</v>
      </c>
      <c r="S13" s="457">
        <v>22.5</v>
      </c>
      <c r="T13" s="457">
        <v>15</v>
      </c>
      <c r="U13" s="57">
        <v>0</v>
      </c>
      <c r="V13" s="457">
        <v>3.5999999999999996</v>
      </c>
      <c r="W13" s="57"/>
      <c r="X13" s="454">
        <f t="shared" si="12"/>
        <v>41.1</v>
      </c>
      <c r="Y13" s="460">
        <f t="shared" si="13"/>
        <v>-9.1000000000000014</v>
      </c>
      <c r="Z13" s="58"/>
      <c r="AA13" s="56"/>
      <c r="AB13" s="56"/>
      <c r="AC13" s="460">
        <f t="shared" si="0"/>
        <v>0</v>
      </c>
      <c r="AD13" s="56">
        <v>0</v>
      </c>
      <c r="AE13" s="56">
        <v>0</v>
      </c>
      <c r="AF13" s="58"/>
    </row>
    <row r="14" spans="1:32" s="38" customFormat="1" ht="34.200000000000003">
      <c r="A14" s="55" t="s">
        <v>4816</v>
      </c>
      <c r="B14" s="55">
        <v>1880</v>
      </c>
      <c r="C14" s="55">
        <v>11323</v>
      </c>
      <c r="D14" s="55">
        <f t="shared" si="1"/>
        <v>77.554794520547944</v>
      </c>
      <c r="E14" s="56">
        <v>39</v>
      </c>
      <c r="F14" s="56">
        <v>1</v>
      </c>
      <c r="G14" s="56"/>
      <c r="H14" s="63">
        <f t="shared" si="3"/>
        <v>40</v>
      </c>
      <c r="I14" s="56">
        <v>15</v>
      </c>
      <c r="J14" s="56">
        <v>5</v>
      </c>
      <c r="K14" s="56">
        <v>10</v>
      </c>
      <c r="L14" s="453">
        <v>11.774999999999999</v>
      </c>
      <c r="M14" s="453">
        <v>0.5</v>
      </c>
      <c r="N14" s="453">
        <v>0</v>
      </c>
      <c r="O14" s="57"/>
      <c r="P14" s="454">
        <f t="shared" si="5"/>
        <v>12.274999999999999</v>
      </c>
      <c r="Q14" s="460">
        <f t="shared" si="6"/>
        <v>2.7250000000000014</v>
      </c>
      <c r="R14" s="56">
        <v>29</v>
      </c>
      <c r="S14" s="457">
        <v>24.375</v>
      </c>
      <c r="T14" s="457">
        <v>2.5</v>
      </c>
      <c r="U14" s="57">
        <v>0</v>
      </c>
      <c r="V14" s="457">
        <v>6.9</v>
      </c>
      <c r="W14" s="57"/>
      <c r="X14" s="454">
        <f t="shared" si="12"/>
        <v>33.774999999999999</v>
      </c>
      <c r="Y14" s="460">
        <f t="shared" si="13"/>
        <v>-4.7749999999999986</v>
      </c>
      <c r="Z14" s="58"/>
      <c r="AA14" s="56"/>
      <c r="AB14" s="56"/>
      <c r="AC14" s="460">
        <f t="shared" si="0"/>
        <v>0</v>
      </c>
      <c r="AD14" s="56">
        <v>0</v>
      </c>
      <c r="AE14" s="56">
        <v>0</v>
      </c>
      <c r="AF14" s="58"/>
    </row>
    <row r="15" spans="1:32" s="38" customFormat="1" ht="34.200000000000003">
      <c r="A15" s="55" t="s">
        <v>4817</v>
      </c>
      <c r="B15" s="55">
        <v>811</v>
      </c>
      <c r="C15" s="55">
        <v>5441</v>
      </c>
      <c r="D15" s="55">
        <f t="shared" si="1"/>
        <v>74.534246575342465</v>
      </c>
      <c r="E15" s="56">
        <v>20</v>
      </c>
      <c r="F15" s="56"/>
      <c r="G15" s="56"/>
      <c r="H15" s="63">
        <f t="shared" si="3"/>
        <v>20</v>
      </c>
      <c r="I15" s="56">
        <v>6</v>
      </c>
      <c r="J15" s="56">
        <v>1</v>
      </c>
      <c r="K15" s="56">
        <v>5</v>
      </c>
      <c r="L15" s="453">
        <v>7.5</v>
      </c>
      <c r="M15" s="453">
        <v>0</v>
      </c>
      <c r="N15" s="453">
        <v>0</v>
      </c>
      <c r="O15" s="57"/>
      <c r="P15" s="454">
        <f t="shared" si="5"/>
        <v>7.5</v>
      </c>
      <c r="Q15" s="460">
        <f t="shared" si="6"/>
        <v>-1.5</v>
      </c>
      <c r="R15" s="56">
        <v>14</v>
      </c>
      <c r="S15" s="457">
        <v>12.5</v>
      </c>
      <c r="T15" s="457">
        <v>0</v>
      </c>
      <c r="U15" s="57">
        <v>0</v>
      </c>
      <c r="V15" s="457">
        <v>4</v>
      </c>
      <c r="W15" s="57"/>
      <c r="X15" s="454">
        <f t="shared" si="12"/>
        <v>16.5</v>
      </c>
      <c r="Y15" s="460">
        <f t="shared" si="13"/>
        <v>-2.5</v>
      </c>
      <c r="Z15" s="58"/>
      <c r="AA15" s="56"/>
      <c r="AB15" s="56"/>
      <c r="AC15" s="460">
        <f t="shared" si="0"/>
        <v>0</v>
      </c>
      <c r="AD15" s="56">
        <v>0</v>
      </c>
      <c r="AE15" s="56">
        <v>0</v>
      </c>
      <c r="AF15" s="58"/>
    </row>
    <row r="16" spans="1:32" s="38" customFormat="1" ht="34.200000000000003">
      <c r="A16" s="55" t="s">
        <v>4818</v>
      </c>
      <c r="B16" s="55">
        <v>3117</v>
      </c>
      <c r="C16" s="55">
        <v>15267</v>
      </c>
      <c r="D16" s="55">
        <f t="shared" si="1"/>
        <v>64.349841938883031</v>
      </c>
      <c r="E16" s="56">
        <v>52</v>
      </c>
      <c r="F16" s="56">
        <v>11</v>
      </c>
      <c r="G16" s="56">
        <v>2</v>
      </c>
      <c r="H16" s="63">
        <f t="shared" si="3"/>
        <v>65</v>
      </c>
      <c r="I16" s="56">
        <v>29</v>
      </c>
      <c r="J16" s="56">
        <v>7</v>
      </c>
      <c r="K16" s="56">
        <v>22</v>
      </c>
      <c r="L16" s="453">
        <v>11.7</v>
      </c>
      <c r="M16" s="453">
        <v>5.5</v>
      </c>
      <c r="N16" s="453">
        <v>12.5</v>
      </c>
      <c r="O16" s="57"/>
      <c r="P16" s="454">
        <f t="shared" si="5"/>
        <v>29.7</v>
      </c>
      <c r="Q16" s="460">
        <f t="shared" si="6"/>
        <v>-0.69999999999999929</v>
      </c>
      <c r="R16" s="56">
        <v>90</v>
      </c>
      <c r="S16" s="457">
        <v>32.5</v>
      </c>
      <c r="T16" s="457">
        <v>27.5</v>
      </c>
      <c r="U16" s="57">
        <v>21</v>
      </c>
      <c r="V16" s="457">
        <v>5.2</v>
      </c>
      <c r="W16" s="57"/>
      <c r="X16" s="454">
        <f t="shared" si="12"/>
        <v>86.2</v>
      </c>
      <c r="Y16" s="460">
        <f t="shared" si="13"/>
        <v>3.7999999999999972</v>
      </c>
      <c r="Z16" s="58"/>
      <c r="AA16" s="56"/>
      <c r="AB16" s="56"/>
      <c r="AC16" s="460">
        <f t="shared" si="0"/>
        <v>0</v>
      </c>
      <c r="AD16" s="56">
        <v>0</v>
      </c>
      <c r="AE16" s="56">
        <v>0</v>
      </c>
      <c r="AF16" s="58"/>
    </row>
    <row r="17" spans="1:32" s="38" customFormat="1" ht="22.8">
      <c r="A17" s="55" t="s">
        <v>4819</v>
      </c>
      <c r="B17" s="55">
        <v>978</v>
      </c>
      <c r="C17" s="55">
        <v>7476</v>
      </c>
      <c r="D17" s="55">
        <f t="shared" si="1"/>
        <v>53.900504686373466</v>
      </c>
      <c r="E17" s="56">
        <v>36</v>
      </c>
      <c r="F17" s="56">
        <v>2</v>
      </c>
      <c r="G17" s="56"/>
      <c r="H17" s="63">
        <f t="shared" si="3"/>
        <v>38</v>
      </c>
      <c r="I17" s="56">
        <v>8</v>
      </c>
      <c r="J17" s="56">
        <v>1</v>
      </c>
      <c r="K17" s="56">
        <v>7</v>
      </c>
      <c r="L17" s="453">
        <v>10.1</v>
      </c>
      <c r="M17" s="453">
        <v>1</v>
      </c>
      <c r="N17" s="453">
        <v>0</v>
      </c>
      <c r="O17" s="57"/>
      <c r="P17" s="454">
        <f t="shared" si="5"/>
        <v>11.1</v>
      </c>
      <c r="Q17" s="460">
        <f t="shared" si="6"/>
        <v>-3.0999999999999996</v>
      </c>
      <c r="R17" s="56">
        <v>21</v>
      </c>
      <c r="S17" s="457">
        <v>22.5</v>
      </c>
      <c r="T17" s="457">
        <v>5</v>
      </c>
      <c r="U17" s="57">
        <v>0</v>
      </c>
      <c r="V17" s="457">
        <v>3.5999999999999996</v>
      </c>
      <c r="W17" s="57"/>
      <c r="X17" s="454">
        <f t="shared" si="12"/>
        <v>31.1</v>
      </c>
      <c r="Y17" s="460">
        <f t="shared" si="13"/>
        <v>-10.100000000000001</v>
      </c>
      <c r="Z17" s="58"/>
      <c r="AA17" s="56">
        <v>0.76</v>
      </c>
      <c r="AB17" s="56"/>
      <c r="AC17" s="460">
        <f t="shared" si="0"/>
        <v>-0.76</v>
      </c>
      <c r="AD17" s="56">
        <v>0</v>
      </c>
      <c r="AE17" s="56">
        <v>0</v>
      </c>
      <c r="AF17" s="58"/>
    </row>
    <row r="18" spans="1:32" s="38" customFormat="1" ht="22.8">
      <c r="A18" s="55" t="s">
        <v>4820</v>
      </c>
      <c r="B18" s="55">
        <v>2093</v>
      </c>
      <c r="C18" s="55">
        <v>24361</v>
      </c>
      <c r="D18" s="55">
        <f t="shared" si="1"/>
        <v>68.104556891249658</v>
      </c>
      <c r="E18" s="56">
        <v>94</v>
      </c>
      <c r="F18" s="56">
        <v>4</v>
      </c>
      <c r="G18" s="56"/>
      <c r="H18" s="63">
        <f t="shared" si="3"/>
        <v>98</v>
      </c>
      <c r="I18" s="56">
        <v>21</v>
      </c>
      <c r="J18" s="56">
        <v>3</v>
      </c>
      <c r="K18" s="56">
        <v>18</v>
      </c>
      <c r="L18" s="453">
        <v>21.15</v>
      </c>
      <c r="M18" s="453">
        <v>2</v>
      </c>
      <c r="N18" s="453">
        <v>0</v>
      </c>
      <c r="O18" s="57"/>
      <c r="P18" s="454">
        <f t="shared" si="5"/>
        <v>23.15</v>
      </c>
      <c r="Q18" s="460">
        <f t="shared" si="6"/>
        <v>-2.1499999999999986</v>
      </c>
      <c r="R18" s="56">
        <v>62</v>
      </c>
      <c r="S18" s="457">
        <v>58.75</v>
      </c>
      <c r="T18" s="457">
        <v>10</v>
      </c>
      <c r="U18" s="57">
        <v>0</v>
      </c>
      <c r="V18" s="457">
        <v>9.4</v>
      </c>
      <c r="W18" s="57"/>
      <c r="X18" s="454">
        <f t="shared" si="12"/>
        <v>78.150000000000006</v>
      </c>
      <c r="Y18" s="460">
        <f t="shared" si="13"/>
        <v>-16.150000000000006</v>
      </c>
      <c r="Z18" s="56">
        <v>1</v>
      </c>
      <c r="AA18" s="56"/>
      <c r="AB18" s="56"/>
      <c r="AC18" s="460">
        <f t="shared" si="0"/>
        <v>1</v>
      </c>
      <c r="AD18" s="56">
        <v>0</v>
      </c>
      <c r="AE18" s="56">
        <v>0</v>
      </c>
      <c r="AF18" s="58"/>
    </row>
    <row r="19" spans="1:32" s="38" customFormat="1" ht="22.8">
      <c r="A19" s="55" t="s">
        <v>4821</v>
      </c>
      <c r="B19" s="55">
        <v>956</v>
      </c>
      <c r="C19" s="55">
        <v>8441</v>
      </c>
      <c r="D19" s="55">
        <f t="shared" si="1"/>
        <v>77.086757990867582</v>
      </c>
      <c r="E19" s="56">
        <v>28</v>
      </c>
      <c r="F19" s="56">
        <v>2</v>
      </c>
      <c r="G19" s="56"/>
      <c r="H19" s="63">
        <f t="shared" si="3"/>
        <v>30</v>
      </c>
      <c r="I19" s="56">
        <v>7</v>
      </c>
      <c r="J19" s="56">
        <v>2</v>
      </c>
      <c r="K19" s="56">
        <v>5</v>
      </c>
      <c r="L19" s="453">
        <v>6.3</v>
      </c>
      <c r="M19" s="453">
        <v>1</v>
      </c>
      <c r="N19" s="453">
        <v>0</v>
      </c>
      <c r="O19" s="57"/>
      <c r="P19" s="454">
        <f t="shared" si="5"/>
        <v>7.3</v>
      </c>
      <c r="Q19" s="460">
        <f t="shared" si="6"/>
        <v>-0.29999999999999982</v>
      </c>
      <c r="R19" s="56">
        <v>19</v>
      </c>
      <c r="S19" s="457">
        <v>17.5</v>
      </c>
      <c r="T19" s="457">
        <v>5</v>
      </c>
      <c r="U19" s="57">
        <v>0</v>
      </c>
      <c r="V19" s="457">
        <v>2.8000000000000003</v>
      </c>
      <c r="W19" s="57"/>
      <c r="X19" s="454">
        <f t="shared" si="12"/>
        <v>25.3</v>
      </c>
      <c r="Y19" s="460">
        <f t="shared" si="13"/>
        <v>-6.3000000000000007</v>
      </c>
      <c r="Z19" s="58"/>
      <c r="AA19" s="56"/>
      <c r="AB19" s="56"/>
      <c r="AC19" s="460">
        <f t="shared" si="0"/>
        <v>0</v>
      </c>
      <c r="AD19" s="56">
        <v>0</v>
      </c>
      <c r="AE19" s="56">
        <v>0</v>
      </c>
      <c r="AF19" s="58"/>
    </row>
    <row r="20" spans="1:32" s="38" customFormat="1" ht="34.200000000000003">
      <c r="A20" s="55" t="s">
        <v>4822</v>
      </c>
      <c r="B20" s="55">
        <v>1043</v>
      </c>
      <c r="C20" s="55">
        <v>9550</v>
      </c>
      <c r="D20" s="55">
        <f t="shared" si="1"/>
        <v>81.763698630136986</v>
      </c>
      <c r="E20" s="56">
        <v>26</v>
      </c>
      <c r="F20" s="56">
        <v>4</v>
      </c>
      <c r="G20" s="56">
        <v>2</v>
      </c>
      <c r="H20" s="63">
        <f t="shared" si="3"/>
        <v>32</v>
      </c>
      <c r="I20" s="56">
        <v>11</v>
      </c>
      <c r="J20" s="56">
        <v>3</v>
      </c>
      <c r="K20" s="56">
        <v>8</v>
      </c>
      <c r="L20" s="453">
        <v>8.85</v>
      </c>
      <c r="M20" s="453">
        <v>2</v>
      </c>
      <c r="N20" s="453">
        <v>1.5</v>
      </c>
      <c r="O20" s="57"/>
      <c r="P20" s="454">
        <f t="shared" si="5"/>
        <v>12.35</v>
      </c>
      <c r="Q20" s="460">
        <f t="shared" si="6"/>
        <v>-1.3499999999999996</v>
      </c>
      <c r="R20" s="56">
        <v>30</v>
      </c>
      <c r="S20" s="457">
        <v>16.25</v>
      </c>
      <c r="T20" s="457">
        <v>10</v>
      </c>
      <c r="U20" s="57">
        <v>10</v>
      </c>
      <c r="V20" s="457">
        <v>4.5999999999999996</v>
      </c>
      <c r="W20" s="57"/>
      <c r="X20" s="454">
        <f t="shared" si="12"/>
        <v>40.85</v>
      </c>
      <c r="Y20" s="460">
        <f t="shared" si="13"/>
        <v>-10.850000000000001</v>
      </c>
      <c r="Z20" s="58"/>
      <c r="AA20" s="56"/>
      <c r="AB20" s="56"/>
      <c r="AC20" s="460">
        <f t="shared" si="0"/>
        <v>0</v>
      </c>
      <c r="AD20" s="56">
        <v>0</v>
      </c>
      <c r="AE20" s="56">
        <v>0</v>
      </c>
      <c r="AF20" s="58"/>
    </row>
    <row r="21" spans="1:32" s="38" customFormat="1" ht="22.8">
      <c r="A21" s="55" t="s">
        <v>4823</v>
      </c>
      <c r="B21" s="55"/>
      <c r="C21" s="55"/>
      <c r="D21" s="55" t="e">
        <f t="shared" si="1"/>
        <v>#DIV/0!</v>
      </c>
      <c r="E21" s="56"/>
      <c r="F21" s="56"/>
      <c r="G21" s="56"/>
      <c r="H21" s="63">
        <f t="shared" si="3"/>
        <v>0</v>
      </c>
      <c r="I21" s="56">
        <v>6</v>
      </c>
      <c r="J21" s="56">
        <v>1</v>
      </c>
      <c r="K21" s="56">
        <v>5</v>
      </c>
      <c r="L21" s="453">
        <v>6</v>
      </c>
      <c r="M21" s="453">
        <v>0</v>
      </c>
      <c r="N21" s="453">
        <v>0</v>
      </c>
      <c r="O21" s="57"/>
      <c r="P21" s="454">
        <f t="shared" si="5"/>
        <v>6</v>
      </c>
      <c r="Q21" s="460">
        <f t="shared" si="6"/>
        <v>0</v>
      </c>
      <c r="R21" s="56">
        <v>4</v>
      </c>
      <c r="S21" s="457">
        <v>4</v>
      </c>
      <c r="T21" s="457">
        <v>0</v>
      </c>
      <c r="U21" s="57">
        <v>0</v>
      </c>
      <c r="V21" s="457">
        <v>0</v>
      </c>
      <c r="W21" s="57"/>
      <c r="X21" s="454">
        <f t="shared" si="12"/>
        <v>4</v>
      </c>
      <c r="Y21" s="460">
        <f t="shared" si="13"/>
        <v>0</v>
      </c>
      <c r="Z21" s="58"/>
      <c r="AA21" s="56"/>
      <c r="AB21" s="56"/>
      <c r="AC21" s="460">
        <f t="shared" si="0"/>
        <v>0</v>
      </c>
      <c r="AD21" s="56">
        <v>0</v>
      </c>
      <c r="AE21" s="56">
        <v>0</v>
      </c>
      <c r="AF21" s="58"/>
    </row>
    <row r="22" spans="1:32" s="38" customFormat="1" ht="22.8">
      <c r="A22" s="55" t="s">
        <v>4824</v>
      </c>
      <c r="B22" s="55">
        <v>87</v>
      </c>
      <c r="C22" s="55">
        <v>673</v>
      </c>
      <c r="D22" s="55">
        <f t="shared" si="1"/>
        <v>6.1461187214611872</v>
      </c>
      <c r="E22" s="56">
        <v>30</v>
      </c>
      <c r="F22" s="56"/>
      <c r="G22" s="56"/>
      <c r="H22" s="63">
        <f t="shared" si="3"/>
        <v>30</v>
      </c>
      <c r="I22" s="56">
        <v>1</v>
      </c>
      <c r="J22" s="56">
        <v>0</v>
      </c>
      <c r="K22" s="56">
        <v>1</v>
      </c>
      <c r="L22" s="453">
        <v>3</v>
      </c>
      <c r="M22" s="453">
        <v>0</v>
      </c>
      <c r="N22" s="453">
        <v>0</v>
      </c>
      <c r="O22" s="57"/>
      <c r="P22" s="454">
        <f t="shared" si="5"/>
        <v>3</v>
      </c>
      <c r="Q22" s="460">
        <f t="shared" si="6"/>
        <v>-2</v>
      </c>
      <c r="R22" s="56">
        <v>1</v>
      </c>
      <c r="S22" s="457">
        <v>18.75</v>
      </c>
      <c r="T22" s="457">
        <v>0</v>
      </c>
      <c r="U22" s="57">
        <v>0</v>
      </c>
      <c r="V22" s="457">
        <v>0</v>
      </c>
      <c r="W22" s="57"/>
      <c r="X22" s="454">
        <f t="shared" si="12"/>
        <v>18.75</v>
      </c>
      <c r="Y22" s="460">
        <f t="shared" si="13"/>
        <v>-17.75</v>
      </c>
      <c r="Z22" s="58"/>
      <c r="AA22" s="56"/>
      <c r="AB22" s="56"/>
      <c r="AC22" s="460">
        <f t="shared" si="0"/>
        <v>0</v>
      </c>
      <c r="AD22" s="56">
        <v>0</v>
      </c>
      <c r="AE22" s="56">
        <v>0</v>
      </c>
      <c r="AF22" s="58"/>
    </row>
    <row r="23" spans="1:32" s="38" customFormat="1">
      <c r="A23" s="55"/>
      <c r="B23" s="55"/>
      <c r="C23" s="55"/>
      <c r="D23" s="55" t="e">
        <f t="shared" si="1"/>
        <v>#DIV/0!</v>
      </c>
      <c r="E23" s="56"/>
      <c r="F23" s="56"/>
      <c r="G23" s="56"/>
      <c r="H23" s="63">
        <f t="shared" si="3"/>
        <v>0</v>
      </c>
      <c r="I23" s="58"/>
      <c r="J23" s="58"/>
      <c r="K23" s="58"/>
      <c r="L23" s="57"/>
      <c r="M23" s="57"/>
      <c r="N23" s="57"/>
      <c r="O23" s="57"/>
      <c r="P23" s="60">
        <f t="shared" si="5"/>
        <v>0</v>
      </c>
      <c r="Q23" s="174">
        <f t="shared" si="6"/>
        <v>0</v>
      </c>
      <c r="R23" s="58"/>
      <c r="S23" s="59"/>
      <c r="T23" s="57"/>
      <c r="U23" s="57"/>
      <c r="V23" s="57"/>
      <c r="W23" s="57"/>
      <c r="X23" s="60">
        <f t="shared" si="12"/>
        <v>0</v>
      </c>
      <c r="Y23" s="174">
        <f t="shared" si="13"/>
        <v>0</v>
      </c>
      <c r="Z23" s="58"/>
      <c r="AA23" s="56"/>
      <c r="AB23" s="56"/>
      <c r="AC23" s="175">
        <f t="shared" si="0"/>
        <v>0</v>
      </c>
      <c r="AD23" s="58"/>
      <c r="AE23" s="58"/>
      <c r="AF23" s="58"/>
    </row>
    <row r="24" spans="1:32" s="38" customFormat="1" ht="34.200000000000003">
      <c r="A24" s="445" t="s">
        <v>4825</v>
      </c>
      <c r="B24" s="63">
        <f>B25+B26+B27+B28</f>
        <v>5335</v>
      </c>
      <c r="C24" s="63">
        <f>C25+C26+C27+C28</f>
        <v>32877</v>
      </c>
      <c r="D24" s="63">
        <f>C24/H24/3.65</f>
        <v>50.889250058045043</v>
      </c>
      <c r="E24" s="63">
        <f>E25+E26+E27+E28</f>
        <v>167</v>
      </c>
      <c r="F24" s="63">
        <f>F25+F26+F27+F28</f>
        <v>7</v>
      </c>
      <c r="G24" s="63">
        <f>G25+G26+G27+G28</f>
        <v>3</v>
      </c>
      <c r="H24" s="63">
        <f>SUM(E24:G24)</f>
        <v>177</v>
      </c>
      <c r="I24" s="63">
        <f t="shared" ref="I24" si="18">I25+I26+I27+I28</f>
        <v>45</v>
      </c>
      <c r="J24" s="63">
        <f t="shared" ref="J24" si="19">J25+J26+J27+J28</f>
        <v>9</v>
      </c>
      <c r="K24" s="63">
        <f t="shared" ref="K24" si="20">K25+K26+K27+K28</f>
        <v>33</v>
      </c>
      <c r="L24" s="63">
        <f t="shared" ref="L24" si="21">L25+L26+L27+L28</f>
        <v>41.125</v>
      </c>
      <c r="M24" s="63">
        <f t="shared" ref="M24" si="22">M25+M26+M27+M28</f>
        <v>3.5000000000000004</v>
      </c>
      <c r="N24" s="63">
        <f t="shared" ref="N24" si="23">N25+N26+N27+N28</f>
        <v>2.25</v>
      </c>
      <c r="O24" s="63">
        <f t="shared" ref="O24" si="24">O25+O26+O27+O28</f>
        <v>0</v>
      </c>
      <c r="P24" s="452">
        <f>SUM(L24:O24)</f>
        <v>46.875</v>
      </c>
      <c r="Q24" s="456">
        <f>I24-P24</f>
        <v>-1.875</v>
      </c>
      <c r="R24" s="63">
        <f>R25+R26+R27+R28</f>
        <v>156</v>
      </c>
      <c r="S24" s="63">
        <f t="shared" ref="S24:W24" si="25">S25+S26+S27+S28</f>
        <v>104.375</v>
      </c>
      <c r="T24" s="452">
        <f t="shared" si="25"/>
        <v>17.5</v>
      </c>
      <c r="U24" s="452">
        <f t="shared" si="25"/>
        <v>15</v>
      </c>
      <c r="V24" s="63">
        <f t="shared" si="25"/>
        <v>62.625</v>
      </c>
      <c r="W24" s="452">
        <f t="shared" si="25"/>
        <v>0</v>
      </c>
      <c r="X24" s="63">
        <f>SUM(S24:W24)</f>
        <v>199.5</v>
      </c>
      <c r="Y24" s="176">
        <f>R24-X24</f>
        <v>-43.5</v>
      </c>
      <c r="Z24" s="63">
        <f t="shared" ref="Z24" si="26">Z25+Z26+Z27+Z28</f>
        <v>0</v>
      </c>
      <c r="AA24" s="63">
        <f t="shared" ref="AA24" si="27">AA25+AA26+AA27+AA28</f>
        <v>0</v>
      </c>
      <c r="AB24" s="63">
        <f t="shared" ref="AB24" si="28">AB25+AB26+AB27+AB28</f>
        <v>0</v>
      </c>
      <c r="AC24" s="465">
        <f t="shared" ref="AC24:AC35" si="29">Z24-(AA24+AB24)</f>
        <v>0</v>
      </c>
      <c r="AD24" s="63">
        <f t="shared" ref="AD24" si="30">AD25+AD26+AD27+AD28</f>
        <v>0</v>
      </c>
      <c r="AE24" s="63">
        <f t="shared" ref="AE24" si="31">AE25+AE26+AE27+AE28</f>
        <v>0</v>
      </c>
      <c r="AF24" s="63">
        <f t="shared" ref="AF24" si="32">AF25+AF26+AF27+AF28</f>
        <v>0</v>
      </c>
    </row>
    <row r="25" spans="1:32" s="38" customFormat="1" ht="22.8">
      <c r="A25" s="55" t="s">
        <v>4826</v>
      </c>
      <c r="B25" s="55"/>
      <c r="C25" s="55"/>
      <c r="D25" s="55" t="e">
        <f t="shared" ref="D25:D35" si="33">C25/H25/3.65</f>
        <v>#DIV/0!</v>
      </c>
      <c r="E25" s="56"/>
      <c r="F25" s="56"/>
      <c r="G25" s="56"/>
      <c r="H25" s="63">
        <f t="shared" ref="H25:H35" si="34">SUM(E25:G25)</f>
        <v>0</v>
      </c>
      <c r="I25" s="56">
        <v>5</v>
      </c>
      <c r="J25" s="56">
        <v>1</v>
      </c>
      <c r="K25" s="56">
        <v>2</v>
      </c>
      <c r="L25" s="57"/>
      <c r="M25" s="57"/>
      <c r="N25" s="57"/>
      <c r="O25" s="57"/>
      <c r="P25" s="454">
        <f t="shared" ref="P25:P35" si="35">SUM(L25:O25)</f>
        <v>0</v>
      </c>
      <c r="Q25" s="460">
        <f t="shared" ref="Q25:Q35" si="36">I25-P25</f>
        <v>5</v>
      </c>
      <c r="R25" s="56">
        <v>3</v>
      </c>
      <c r="S25" s="59"/>
      <c r="T25" s="57"/>
      <c r="U25" s="57"/>
      <c r="V25" s="57"/>
      <c r="W25" s="57"/>
      <c r="X25" s="454">
        <f t="shared" ref="X25:X35" si="37">SUM(S25:W25)</f>
        <v>0</v>
      </c>
      <c r="Y25" s="460">
        <f t="shared" ref="Y25:Y35" si="38">R25-X25</f>
        <v>3</v>
      </c>
      <c r="Z25" s="58"/>
      <c r="AA25" s="56"/>
      <c r="AB25" s="56"/>
      <c r="AC25" s="466">
        <f t="shared" si="29"/>
        <v>0</v>
      </c>
      <c r="AD25" s="56">
        <v>0</v>
      </c>
      <c r="AE25" s="56">
        <v>0</v>
      </c>
      <c r="AF25" s="56"/>
    </row>
    <row r="26" spans="1:32" s="38" customFormat="1" ht="22.8">
      <c r="A26" s="55" t="s">
        <v>4827</v>
      </c>
      <c r="B26" s="55">
        <v>3485</v>
      </c>
      <c r="C26" s="55">
        <v>21233</v>
      </c>
      <c r="D26" s="55">
        <f t="shared" si="33"/>
        <v>54.366918448342084</v>
      </c>
      <c r="E26" s="56">
        <v>97</v>
      </c>
      <c r="F26" s="56">
        <v>7</v>
      </c>
      <c r="G26" s="56">
        <v>3</v>
      </c>
      <c r="H26" s="63">
        <f t="shared" si="34"/>
        <v>107</v>
      </c>
      <c r="I26" s="56">
        <v>24</v>
      </c>
      <c r="J26" s="56">
        <v>5</v>
      </c>
      <c r="K26" s="56">
        <v>19</v>
      </c>
      <c r="L26" s="457">
        <v>24.250000000000004</v>
      </c>
      <c r="M26" s="457">
        <v>3.5000000000000004</v>
      </c>
      <c r="N26" s="457">
        <v>2.25</v>
      </c>
      <c r="O26" s="57"/>
      <c r="P26" s="454">
        <f t="shared" si="35"/>
        <v>30.000000000000004</v>
      </c>
      <c r="Q26" s="460">
        <f t="shared" si="36"/>
        <v>-6.0000000000000036</v>
      </c>
      <c r="R26" s="56">
        <v>116</v>
      </c>
      <c r="S26" s="457">
        <v>60.625</v>
      </c>
      <c r="T26" s="457">
        <v>17.5</v>
      </c>
      <c r="U26" s="57">
        <v>15</v>
      </c>
      <c r="V26" s="56">
        <v>36.375</v>
      </c>
      <c r="W26" s="57"/>
      <c r="X26" s="454">
        <f t="shared" si="37"/>
        <v>129.5</v>
      </c>
      <c r="Y26" s="460">
        <f t="shared" si="38"/>
        <v>-13.5</v>
      </c>
      <c r="Z26" s="58"/>
      <c r="AA26" s="56"/>
      <c r="AB26" s="56"/>
      <c r="AC26" s="466">
        <f t="shared" si="29"/>
        <v>0</v>
      </c>
      <c r="AD26" s="56">
        <v>0</v>
      </c>
      <c r="AE26" s="56">
        <v>0</v>
      </c>
      <c r="AF26" s="56"/>
    </row>
    <row r="27" spans="1:32" s="38" customFormat="1" ht="22.8">
      <c r="A27" s="55" t="s">
        <v>4828</v>
      </c>
      <c r="B27" s="55">
        <v>649</v>
      </c>
      <c r="C27" s="55">
        <v>5356</v>
      </c>
      <c r="D27" s="55">
        <f t="shared" si="33"/>
        <v>58.69589041095891</v>
      </c>
      <c r="E27" s="56">
        <v>25</v>
      </c>
      <c r="F27" s="56"/>
      <c r="G27" s="56"/>
      <c r="H27" s="63">
        <f t="shared" si="34"/>
        <v>25</v>
      </c>
      <c r="I27" s="56">
        <v>7</v>
      </c>
      <c r="J27" s="56">
        <v>2</v>
      </c>
      <c r="K27" s="56">
        <v>4</v>
      </c>
      <c r="L27" s="457">
        <v>5.625</v>
      </c>
      <c r="M27" s="457">
        <v>0</v>
      </c>
      <c r="N27" s="457">
        <v>0</v>
      </c>
      <c r="O27" s="57"/>
      <c r="P27" s="454">
        <f t="shared" si="35"/>
        <v>5.625</v>
      </c>
      <c r="Q27" s="460">
        <f t="shared" si="36"/>
        <v>1.375</v>
      </c>
      <c r="R27" s="56">
        <v>13</v>
      </c>
      <c r="S27" s="457">
        <v>15.625</v>
      </c>
      <c r="T27" s="457">
        <v>0</v>
      </c>
      <c r="U27" s="57">
        <v>0</v>
      </c>
      <c r="V27" s="56">
        <v>9.375</v>
      </c>
      <c r="W27" s="57"/>
      <c r="X27" s="454">
        <f t="shared" si="37"/>
        <v>25</v>
      </c>
      <c r="Y27" s="460">
        <f t="shared" si="38"/>
        <v>-12</v>
      </c>
      <c r="Z27" s="58"/>
      <c r="AA27" s="56"/>
      <c r="AB27" s="56"/>
      <c r="AC27" s="466">
        <f t="shared" si="29"/>
        <v>0</v>
      </c>
      <c r="AD27" s="56">
        <v>0</v>
      </c>
      <c r="AE27" s="56">
        <v>0</v>
      </c>
      <c r="AF27" s="56"/>
    </row>
    <row r="28" spans="1:32" s="38" customFormat="1" ht="22.8">
      <c r="A28" s="55" t="s">
        <v>4829</v>
      </c>
      <c r="B28" s="55">
        <v>1201</v>
      </c>
      <c r="C28" s="55">
        <v>6288</v>
      </c>
      <c r="D28" s="55">
        <f t="shared" si="33"/>
        <v>38.283105022831045</v>
      </c>
      <c r="E28" s="56">
        <v>45</v>
      </c>
      <c r="F28" s="56"/>
      <c r="G28" s="56"/>
      <c r="H28" s="63">
        <f t="shared" si="34"/>
        <v>45</v>
      </c>
      <c r="I28" s="56">
        <v>9</v>
      </c>
      <c r="J28" s="56">
        <v>1</v>
      </c>
      <c r="K28" s="56">
        <v>8</v>
      </c>
      <c r="L28" s="457">
        <v>11.25</v>
      </c>
      <c r="M28" s="457">
        <v>0</v>
      </c>
      <c r="N28" s="457">
        <v>0</v>
      </c>
      <c r="O28" s="57"/>
      <c r="P28" s="454">
        <f t="shared" si="35"/>
        <v>11.25</v>
      </c>
      <c r="Q28" s="460">
        <f t="shared" si="36"/>
        <v>-2.25</v>
      </c>
      <c r="R28" s="56">
        <v>24</v>
      </c>
      <c r="S28" s="457">
        <v>28.125</v>
      </c>
      <c r="T28" s="457">
        <v>0</v>
      </c>
      <c r="U28" s="57">
        <v>0</v>
      </c>
      <c r="V28" s="56">
        <v>16.875</v>
      </c>
      <c r="W28" s="57"/>
      <c r="X28" s="454">
        <f t="shared" si="37"/>
        <v>45</v>
      </c>
      <c r="Y28" s="460">
        <f t="shared" si="38"/>
        <v>-21</v>
      </c>
      <c r="Z28" s="58"/>
      <c r="AA28" s="56"/>
      <c r="AB28" s="56"/>
      <c r="AC28" s="466">
        <f t="shared" si="29"/>
        <v>0</v>
      </c>
      <c r="AD28" s="63">
        <v>0</v>
      </c>
      <c r="AE28" s="63">
        <v>0</v>
      </c>
      <c r="AF28" s="63"/>
    </row>
    <row r="29" spans="1:32" s="38" customFormat="1" ht="34.200000000000003">
      <c r="A29" s="445" t="s">
        <v>4830</v>
      </c>
      <c r="B29" s="63">
        <v>883</v>
      </c>
      <c r="C29" s="63">
        <v>3142</v>
      </c>
      <c r="D29" s="63">
        <f t="shared" si="33"/>
        <v>24.594911937377692</v>
      </c>
      <c r="E29" s="63">
        <v>35</v>
      </c>
      <c r="F29" s="63"/>
      <c r="G29" s="63"/>
      <c r="H29" s="63">
        <f t="shared" si="34"/>
        <v>35</v>
      </c>
      <c r="I29" s="63">
        <v>16</v>
      </c>
      <c r="J29" s="63">
        <v>3</v>
      </c>
      <c r="K29" s="63">
        <v>13</v>
      </c>
      <c r="L29" s="63">
        <v>7.875</v>
      </c>
      <c r="M29" s="63">
        <v>0</v>
      </c>
      <c r="N29" s="63">
        <v>0</v>
      </c>
      <c r="O29" s="63"/>
      <c r="P29" s="452">
        <f t="shared" si="35"/>
        <v>7.875</v>
      </c>
      <c r="Q29" s="456">
        <f t="shared" si="36"/>
        <v>8.125</v>
      </c>
      <c r="R29" s="63">
        <v>27</v>
      </c>
      <c r="S29" s="63">
        <v>21.875</v>
      </c>
      <c r="T29" s="452">
        <v>0</v>
      </c>
      <c r="U29" s="452">
        <v>0</v>
      </c>
      <c r="V29" s="63">
        <v>8.75</v>
      </c>
      <c r="W29" s="452"/>
      <c r="X29" s="63">
        <f t="shared" si="37"/>
        <v>30.625</v>
      </c>
      <c r="Y29" s="176">
        <f t="shared" si="38"/>
        <v>-3.625</v>
      </c>
      <c r="Z29" s="63">
        <v>3</v>
      </c>
      <c r="AA29" s="63">
        <v>1.3125</v>
      </c>
      <c r="AB29" s="63"/>
      <c r="AC29" s="465">
        <f t="shared" si="29"/>
        <v>1.6875</v>
      </c>
      <c r="AD29" s="63">
        <v>0</v>
      </c>
      <c r="AE29" s="63">
        <v>0</v>
      </c>
      <c r="AF29" s="63"/>
    </row>
    <row r="30" spans="1:32" s="38" customFormat="1" ht="22.8">
      <c r="A30" s="445" t="s">
        <v>4831</v>
      </c>
      <c r="B30" s="63">
        <v>1471</v>
      </c>
      <c r="C30" s="63">
        <v>4945</v>
      </c>
      <c r="D30" s="63">
        <f t="shared" si="33"/>
        <v>45.159817351598178</v>
      </c>
      <c r="E30" s="63">
        <v>27</v>
      </c>
      <c r="F30" s="63">
        <v>3</v>
      </c>
      <c r="G30" s="63"/>
      <c r="H30" s="63">
        <f t="shared" si="34"/>
        <v>30</v>
      </c>
      <c r="I30" s="63">
        <v>14</v>
      </c>
      <c r="J30" s="63">
        <v>3</v>
      </c>
      <c r="K30" s="63">
        <v>11</v>
      </c>
      <c r="L30" s="63">
        <v>6.0749999999999993</v>
      </c>
      <c r="M30" s="63">
        <v>1.5000000000000002</v>
      </c>
      <c r="N30" s="63">
        <v>0</v>
      </c>
      <c r="O30" s="63"/>
      <c r="P30" s="452">
        <f t="shared" si="35"/>
        <v>7.5749999999999993</v>
      </c>
      <c r="Q30" s="456">
        <f t="shared" si="36"/>
        <v>6.4250000000000007</v>
      </c>
      <c r="R30" s="63">
        <v>30</v>
      </c>
      <c r="S30" s="63">
        <v>16.875</v>
      </c>
      <c r="T30" s="452">
        <v>7.5</v>
      </c>
      <c r="U30" s="452">
        <v>0</v>
      </c>
      <c r="V30" s="63">
        <v>6.75</v>
      </c>
      <c r="W30" s="452"/>
      <c r="X30" s="63">
        <f t="shared" si="37"/>
        <v>31.125</v>
      </c>
      <c r="Y30" s="176">
        <f t="shared" si="38"/>
        <v>-1.125</v>
      </c>
      <c r="Z30" s="63">
        <v>10</v>
      </c>
      <c r="AA30" s="452">
        <v>9</v>
      </c>
      <c r="AB30" s="63"/>
      <c r="AC30" s="465">
        <f t="shared" si="29"/>
        <v>1</v>
      </c>
      <c r="AD30" s="63">
        <v>0</v>
      </c>
      <c r="AE30" s="63">
        <v>0</v>
      </c>
      <c r="AF30" s="63"/>
    </row>
    <row r="31" spans="1:32" s="38" customFormat="1" ht="34.200000000000003">
      <c r="A31" s="444" t="s">
        <v>4832</v>
      </c>
      <c r="B31" s="63">
        <f>B32+B33</f>
        <v>3154</v>
      </c>
      <c r="C31" s="63">
        <f>C32+C33</f>
        <v>10663</v>
      </c>
      <c r="D31" s="63">
        <f t="shared" si="33"/>
        <v>33.197384806973851</v>
      </c>
      <c r="E31" s="63">
        <f>E32+E33</f>
        <v>86</v>
      </c>
      <c r="F31" s="63">
        <f>F32+F33</f>
        <v>2</v>
      </c>
      <c r="G31" s="63">
        <f>G32+G33</f>
        <v>0</v>
      </c>
      <c r="H31" s="63">
        <f t="shared" si="34"/>
        <v>88</v>
      </c>
      <c r="I31" s="63">
        <f>I32+I33+I34</f>
        <v>25</v>
      </c>
      <c r="J31" s="63">
        <f t="shared" ref="J31:O31" si="39">J32+J33+J34</f>
        <v>2</v>
      </c>
      <c r="K31" s="63">
        <f t="shared" si="39"/>
        <v>23</v>
      </c>
      <c r="L31" s="452">
        <f t="shared" si="39"/>
        <v>19.98</v>
      </c>
      <c r="M31" s="452">
        <f t="shared" si="39"/>
        <v>3.6000000000000005</v>
      </c>
      <c r="N31" s="452">
        <f t="shared" si="39"/>
        <v>0</v>
      </c>
      <c r="O31" s="452">
        <f t="shared" si="39"/>
        <v>0</v>
      </c>
      <c r="P31" s="452">
        <f t="shared" si="35"/>
        <v>23.580000000000002</v>
      </c>
      <c r="Q31" s="456">
        <f t="shared" si="36"/>
        <v>1.4199999999999982</v>
      </c>
      <c r="R31" s="63">
        <f>R32+R33+R34</f>
        <v>86</v>
      </c>
      <c r="S31" s="452">
        <f t="shared" ref="S31:W31" si="40">S32+S33+S34</f>
        <v>70</v>
      </c>
      <c r="T31" s="452">
        <f t="shared" si="40"/>
        <v>18</v>
      </c>
      <c r="U31" s="452">
        <f t="shared" si="40"/>
        <v>0</v>
      </c>
      <c r="V31" s="452">
        <f t="shared" si="40"/>
        <v>17.200000000000003</v>
      </c>
      <c r="W31" s="452">
        <f t="shared" si="40"/>
        <v>0</v>
      </c>
      <c r="X31" s="63">
        <f t="shared" si="37"/>
        <v>105.2</v>
      </c>
      <c r="Y31" s="176">
        <f t="shared" si="38"/>
        <v>-19.200000000000003</v>
      </c>
      <c r="Z31" s="63">
        <v>0</v>
      </c>
      <c r="AA31" s="452">
        <v>1.04</v>
      </c>
      <c r="AB31" s="452">
        <v>0</v>
      </c>
      <c r="AC31" s="465">
        <f t="shared" si="29"/>
        <v>-1.04</v>
      </c>
      <c r="AD31" s="56">
        <v>0</v>
      </c>
      <c r="AE31" s="56">
        <v>0</v>
      </c>
      <c r="AF31" s="56"/>
    </row>
    <row r="32" spans="1:32" s="38" customFormat="1">
      <c r="A32" s="55" t="s">
        <v>4833</v>
      </c>
      <c r="B32" s="55">
        <v>1486</v>
      </c>
      <c r="C32" s="55">
        <v>5554</v>
      </c>
      <c r="D32" s="55">
        <f t="shared" si="33"/>
        <v>30.432876712328767</v>
      </c>
      <c r="E32" s="56">
        <v>49</v>
      </c>
      <c r="F32" s="56">
        <v>1</v>
      </c>
      <c r="G32" s="56"/>
      <c r="H32" s="63">
        <f t="shared" si="34"/>
        <v>50</v>
      </c>
      <c r="I32" s="56">
        <v>6</v>
      </c>
      <c r="J32" s="56">
        <v>2</v>
      </c>
      <c r="K32" s="56">
        <v>4</v>
      </c>
      <c r="L32" s="457">
        <v>8.82</v>
      </c>
      <c r="M32" s="457">
        <v>0.4</v>
      </c>
      <c r="N32" s="457">
        <v>0</v>
      </c>
      <c r="O32" s="57"/>
      <c r="P32" s="452">
        <f t="shared" si="35"/>
        <v>9.2200000000000006</v>
      </c>
      <c r="Q32" s="460">
        <f t="shared" si="36"/>
        <v>-3.2200000000000006</v>
      </c>
      <c r="R32" s="56">
        <v>17</v>
      </c>
      <c r="S32" s="457">
        <v>24.5</v>
      </c>
      <c r="T32" s="457">
        <v>2</v>
      </c>
      <c r="U32" s="57">
        <v>0</v>
      </c>
      <c r="V32" s="56">
        <v>9.8000000000000007</v>
      </c>
      <c r="W32" s="57"/>
      <c r="X32" s="454">
        <f t="shared" si="37"/>
        <v>36.299999999999997</v>
      </c>
      <c r="Y32" s="460">
        <f t="shared" si="38"/>
        <v>-19.299999999999997</v>
      </c>
      <c r="Z32" s="58"/>
      <c r="AA32" s="453"/>
      <c r="AB32" s="56"/>
      <c r="AC32" s="466">
        <f t="shared" si="29"/>
        <v>0</v>
      </c>
      <c r="AD32" s="56">
        <v>0</v>
      </c>
      <c r="AE32" s="56">
        <v>0</v>
      </c>
      <c r="AF32" s="56"/>
    </row>
    <row r="33" spans="1:32" s="38" customFormat="1">
      <c r="A33" s="55" t="s">
        <v>4834</v>
      </c>
      <c r="B33" s="55">
        <v>1668</v>
      </c>
      <c r="C33" s="55">
        <v>5109</v>
      </c>
      <c r="D33" s="55">
        <f t="shared" si="33"/>
        <v>36.83489545782264</v>
      </c>
      <c r="E33" s="56">
        <v>37</v>
      </c>
      <c r="F33" s="56">
        <v>1</v>
      </c>
      <c r="G33" s="56"/>
      <c r="H33" s="63">
        <f t="shared" si="34"/>
        <v>38</v>
      </c>
      <c r="I33" s="447">
        <v>12</v>
      </c>
      <c r="J33" s="447">
        <v>0</v>
      </c>
      <c r="K33" s="447">
        <v>12</v>
      </c>
      <c r="L33" s="457">
        <v>6.66</v>
      </c>
      <c r="M33" s="457">
        <v>0.4</v>
      </c>
      <c r="N33" s="457">
        <v>0</v>
      </c>
      <c r="O33" s="57"/>
      <c r="P33" s="452">
        <f t="shared" si="35"/>
        <v>7.0600000000000005</v>
      </c>
      <c r="Q33" s="460">
        <f t="shared" si="36"/>
        <v>4.9399999999999995</v>
      </c>
      <c r="R33" s="56">
        <v>41</v>
      </c>
      <c r="S33" s="457">
        <v>18.5</v>
      </c>
      <c r="T33" s="457">
        <v>2</v>
      </c>
      <c r="U33" s="57">
        <v>0</v>
      </c>
      <c r="V33" s="56">
        <v>7.4</v>
      </c>
      <c r="W33" s="57"/>
      <c r="X33" s="454">
        <f t="shared" si="37"/>
        <v>27.9</v>
      </c>
      <c r="Y33" s="460">
        <f t="shared" si="38"/>
        <v>13.100000000000001</v>
      </c>
      <c r="Z33" s="58"/>
      <c r="AA33" s="453"/>
      <c r="AB33" s="56"/>
      <c r="AC33" s="466">
        <f t="shared" si="29"/>
        <v>0</v>
      </c>
      <c r="AD33" s="447">
        <v>0</v>
      </c>
      <c r="AE33" s="447">
        <v>0</v>
      </c>
      <c r="AF33" s="447"/>
    </row>
    <row r="34" spans="1:32" s="38" customFormat="1">
      <c r="A34" s="446" t="s">
        <v>4835</v>
      </c>
      <c r="B34" s="446">
        <v>1557</v>
      </c>
      <c r="C34" s="446">
        <v>5642</v>
      </c>
      <c r="D34" s="446">
        <f t="shared" si="33"/>
        <v>29.726027397260275</v>
      </c>
      <c r="E34" s="447">
        <v>45</v>
      </c>
      <c r="F34" s="447">
        <v>7</v>
      </c>
      <c r="G34" s="447"/>
      <c r="H34" s="448">
        <f t="shared" si="34"/>
        <v>52</v>
      </c>
      <c r="I34" s="462">
        <v>7</v>
      </c>
      <c r="J34" s="462">
        <v>0</v>
      </c>
      <c r="K34" s="462">
        <v>7</v>
      </c>
      <c r="L34" s="458">
        <v>4.5</v>
      </c>
      <c r="M34" s="458">
        <v>2.8000000000000003</v>
      </c>
      <c r="N34" s="458">
        <v>0</v>
      </c>
      <c r="O34" s="450"/>
      <c r="P34" s="459">
        <f t="shared" si="35"/>
        <v>7.3000000000000007</v>
      </c>
      <c r="Q34" s="461">
        <f t="shared" si="36"/>
        <v>-0.30000000000000071</v>
      </c>
      <c r="R34" s="447">
        <v>28</v>
      </c>
      <c r="S34" s="458">
        <v>27</v>
      </c>
      <c r="T34" s="458">
        <v>14</v>
      </c>
      <c r="U34" s="450">
        <v>0</v>
      </c>
      <c r="V34" s="447"/>
      <c r="W34" s="450"/>
      <c r="X34" s="463">
        <f t="shared" si="37"/>
        <v>41</v>
      </c>
      <c r="Y34" s="461">
        <f t="shared" si="38"/>
        <v>-13</v>
      </c>
      <c r="Z34" s="449"/>
      <c r="AA34" s="464">
        <v>1.04</v>
      </c>
      <c r="AB34" s="447"/>
      <c r="AC34" s="467">
        <f t="shared" si="29"/>
        <v>-1.04</v>
      </c>
      <c r="AD34" s="63">
        <v>0</v>
      </c>
      <c r="AE34" s="63">
        <v>0</v>
      </c>
      <c r="AF34" s="63"/>
    </row>
    <row r="35" spans="1:32" s="38" customFormat="1" ht="34.200000000000003">
      <c r="A35" s="444" t="s">
        <v>4836</v>
      </c>
      <c r="B35" s="63">
        <v>1949</v>
      </c>
      <c r="C35" s="63">
        <v>7693</v>
      </c>
      <c r="D35" s="63">
        <f t="shared" si="33"/>
        <v>52.69178082191781</v>
      </c>
      <c r="E35" s="63">
        <v>38</v>
      </c>
      <c r="F35" s="63">
        <v>2</v>
      </c>
      <c r="G35" s="63"/>
      <c r="H35" s="63">
        <f t="shared" si="34"/>
        <v>40</v>
      </c>
      <c r="I35" s="63">
        <v>8</v>
      </c>
      <c r="J35" s="63">
        <v>0</v>
      </c>
      <c r="K35" s="63">
        <v>8</v>
      </c>
      <c r="L35" s="454">
        <v>7.6000000000000005</v>
      </c>
      <c r="M35" s="454">
        <v>0.8</v>
      </c>
      <c r="N35" s="454">
        <v>0</v>
      </c>
      <c r="O35" s="63"/>
      <c r="P35" s="452">
        <f t="shared" si="35"/>
        <v>8.4</v>
      </c>
      <c r="Q35" s="176">
        <f t="shared" si="36"/>
        <v>-0.40000000000000036</v>
      </c>
      <c r="R35" s="63">
        <v>20</v>
      </c>
      <c r="S35" s="63">
        <v>22.8</v>
      </c>
      <c r="T35" s="63">
        <v>4</v>
      </c>
      <c r="U35" s="63">
        <v>0</v>
      </c>
      <c r="V35" s="63">
        <v>3.8000000000000003</v>
      </c>
      <c r="W35" s="63"/>
      <c r="X35" s="63">
        <f t="shared" si="37"/>
        <v>30.6</v>
      </c>
      <c r="Y35" s="176">
        <f t="shared" si="38"/>
        <v>-10.600000000000001</v>
      </c>
      <c r="Z35" s="63"/>
      <c r="AA35" s="63">
        <v>0.8</v>
      </c>
      <c r="AB35" s="63"/>
      <c r="AC35" s="465">
        <f t="shared" si="29"/>
        <v>-0.8</v>
      </c>
      <c r="AD35" s="63">
        <v>0</v>
      </c>
      <c r="AE35" s="63">
        <v>0</v>
      </c>
      <c r="AF35" s="63"/>
    </row>
    <row r="36" spans="1:32" s="38" customFormat="1" ht="22.8">
      <c r="A36" s="444" t="s">
        <v>4837</v>
      </c>
      <c r="B36" s="63">
        <v>188</v>
      </c>
      <c r="C36" s="63">
        <v>4324</v>
      </c>
      <c r="D36" s="63">
        <f>C36/H36/3.65</f>
        <v>56.412263535551205</v>
      </c>
      <c r="E36" s="63">
        <v>19</v>
      </c>
      <c r="F36" s="63">
        <v>2</v>
      </c>
      <c r="G36" s="63"/>
      <c r="H36" s="63">
        <f>SUM(E36:G36)</f>
        <v>21</v>
      </c>
      <c r="I36" s="63">
        <v>4</v>
      </c>
      <c r="J36" s="63">
        <v>1</v>
      </c>
      <c r="K36" s="63">
        <v>3</v>
      </c>
      <c r="L36" s="454">
        <v>2.9</v>
      </c>
      <c r="M36" s="454">
        <v>0.8</v>
      </c>
      <c r="N36" s="454">
        <v>0</v>
      </c>
      <c r="O36" s="63"/>
      <c r="P36" s="452">
        <f>SUM(L36:O36)</f>
        <v>3.7</v>
      </c>
      <c r="Q36" s="176">
        <f>I36-P36</f>
        <v>0.29999999999999982</v>
      </c>
      <c r="R36" s="63">
        <v>9</v>
      </c>
      <c r="S36" s="63">
        <v>7.2</v>
      </c>
      <c r="T36" s="63">
        <v>4</v>
      </c>
      <c r="U36" s="63">
        <v>0</v>
      </c>
      <c r="V36" s="63">
        <v>2.2799999999999998</v>
      </c>
      <c r="W36" s="63"/>
      <c r="X36" s="63">
        <f>SUM(S36:W36)</f>
        <v>13.479999999999999</v>
      </c>
      <c r="Y36" s="176">
        <f>R36-X36</f>
        <v>-4.4799999999999986</v>
      </c>
      <c r="Z36" s="63"/>
      <c r="AA36" s="63">
        <v>0.4</v>
      </c>
      <c r="AB36" s="63"/>
      <c r="AC36" s="465">
        <f t="shared" ref="AC36:AC37" si="41">Z36-(AA36+AB36)</f>
        <v>-0.4</v>
      </c>
      <c r="AD36" s="56">
        <v>0</v>
      </c>
      <c r="AE36" s="56">
        <v>0</v>
      </c>
      <c r="AF36" s="56"/>
    </row>
    <row r="37" spans="1:32" s="38" customFormat="1">
      <c r="A37" s="55" t="s">
        <v>4838</v>
      </c>
      <c r="B37" s="55"/>
      <c r="C37" s="55"/>
      <c r="D37" s="55" t="e">
        <f t="shared" ref="D37" si="42">C37/H37/3.65</f>
        <v>#DIV/0!</v>
      </c>
      <c r="E37" s="56"/>
      <c r="F37" s="56"/>
      <c r="G37" s="56"/>
      <c r="H37" s="63">
        <f t="shared" ref="H37" si="43">SUM(E37:G37)</f>
        <v>0</v>
      </c>
      <c r="I37" s="58"/>
      <c r="J37" s="58"/>
      <c r="K37" s="58"/>
      <c r="L37" s="57"/>
      <c r="M37" s="57"/>
      <c r="N37" s="57"/>
      <c r="O37" s="57"/>
      <c r="P37" s="452">
        <f t="shared" ref="P37" si="44">SUM(L37:O37)</f>
        <v>0</v>
      </c>
      <c r="Q37" s="455">
        <f t="shared" ref="Q37" si="45">I37-P37</f>
        <v>0</v>
      </c>
      <c r="R37" s="58"/>
      <c r="S37" s="59"/>
      <c r="T37" s="57"/>
      <c r="U37" s="57"/>
      <c r="V37" s="57"/>
      <c r="W37" s="57"/>
      <c r="X37" s="60">
        <f t="shared" ref="X37" si="46">SUM(S37:W37)</f>
        <v>0</v>
      </c>
      <c r="Y37" s="174">
        <f t="shared" ref="Y37" si="47">R37-X37</f>
        <v>0</v>
      </c>
      <c r="Z37" s="58"/>
      <c r="AA37" s="56"/>
      <c r="AB37" s="56"/>
      <c r="AC37" s="466">
        <f t="shared" si="41"/>
        <v>0</v>
      </c>
      <c r="AD37" s="58"/>
      <c r="AE37" s="58"/>
      <c r="AF37" s="58"/>
    </row>
    <row r="38" spans="1:32" ht="15.75" customHeight="1">
      <c r="A38" s="451" t="s">
        <v>2</v>
      </c>
      <c r="B38" s="63">
        <f>B9+B10+B24+B29+B30+B31+B35+B36</f>
        <v>25014</v>
      </c>
      <c r="C38" s="63">
        <f>C9+C10+C24+C29+C30+C31+C35+C36</f>
        <v>154882</v>
      </c>
      <c r="D38" s="63">
        <f>C38/H38/3.65</f>
        <v>53.986545365819651</v>
      </c>
      <c r="E38" s="63">
        <f>E9+E10+E24+E29+E30+E31+E35+E36</f>
        <v>733</v>
      </c>
      <c r="F38" s="63">
        <f t="shared" ref="F38:G38" si="48">F9+F10+F24+F29+F30+F31+F35+F36</f>
        <v>46</v>
      </c>
      <c r="G38" s="63">
        <f t="shared" si="48"/>
        <v>7</v>
      </c>
      <c r="H38" s="63">
        <f>SUM(E38:G38)</f>
        <v>786</v>
      </c>
      <c r="I38" s="63">
        <f>I9+I10+I24+I29+I30+I31+I35+I36</f>
        <v>233</v>
      </c>
      <c r="J38" s="63">
        <f t="shared" ref="J38:O38" si="49">J9+J10+J24+J29+J30+J31+J35+J36</f>
        <v>42</v>
      </c>
      <c r="K38" s="63">
        <f t="shared" si="49"/>
        <v>187</v>
      </c>
      <c r="L38" s="452">
        <f t="shared" si="49"/>
        <v>180.02999999999997</v>
      </c>
      <c r="M38" s="452">
        <f t="shared" si="49"/>
        <v>25.200000000000003</v>
      </c>
      <c r="N38" s="452">
        <f t="shared" si="49"/>
        <v>16.25</v>
      </c>
      <c r="O38" s="452">
        <f t="shared" si="49"/>
        <v>0</v>
      </c>
      <c r="P38" s="452">
        <f t="shared" si="5"/>
        <v>221.47999999999996</v>
      </c>
      <c r="Q38" s="63">
        <f>I38-P38</f>
        <v>11.520000000000039</v>
      </c>
      <c r="R38" s="63">
        <f>R9+R10+R24+R29+R30+R31+R35+R36</f>
        <v>632</v>
      </c>
      <c r="S38" s="452">
        <f t="shared" ref="S38:W38" si="50">S9+S10+S24+S29+S30+S31+S35+S36</f>
        <v>472.75</v>
      </c>
      <c r="T38" s="452">
        <f t="shared" si="50"/>
        <v>126</v>
      </c>
      <c r="U38" s="452">
        <f t="shared" si="50"/>
        <v>46</v>
      </c>
      <c r="V38" s="452">
        <f t="shared" si="50"/>
        <v>141.50500000000002</v>
      </c>
      <c r="W38" s="452">
        <f t="shared" si="50"/>
        <v>0</v>
      </c>
      <c r="X38" s="454">
        <f t="shared" si="12"/>
        <v>786.255</v>
      </c>
      <c r="Y38" s="452">
        <f t="shared" si="13"/>
        <v>-154.255</v>
      </c>
      <c r="Z38" s="63">
        <f>Z9+Z10+Z24+Z29+Z30+Z31+Z35+Z36</f>
        <v>15</v>
      </c>
      <c r="AA38" s="452">
        <f>AA9+AA10+AA24+AA29+AA30+AA31+AA35+AA36</f>
        <v>13.312500000000002</v>
      </c>
      <c r="AB38" s="452">
        <f>SUM(AB9:AB37)</f>
        <v>0</v>
      </c>
      <c r="AC38" s="452">
        <f>Z38-(AA38+AB38)</f>
        <v>1.6874999999999982</v>
      </c>
      <c r="AD38" s="63">
        <f>AD9+AD10+AD24+AD29+AD30+AD31+AD35+AD36</f>
        <v>0</v>
      </c>
      <c r="AE38" s="63">
        <f>AE9+AE10+AE24+AE29+AE30+AE31+AE35+AE36</f>
        <v>0</v>
      </c>
      <c r="AF38" s="63">
        <f>AF9+AF10+AF24+AF29+AF30+AF31+AF35+AF36</f>
        <v>0</v>
      </c>
    </row>
    <row r="39" spans="1:32">
      <c r="A39" s="17"/>
      <c r="B39" s="17"/>
      <c r="C39" s="17"/>
      <c r="D39" s="17"/>
      <c r="E39" s="17"/>
      <c r="F39" s="17"/>
      <c r="G39" s="14"/>
      <c r="H39" s="14"/>
      <c r="L39" s="16"/>
      <c r="M39" s="16"/>
      <c r="N39" s="16"/>
      <c r="O39" s="39"/>
      <c r="R39" s="16"/>
      <c r="S39" s="16"/>
      <c r="T39" s="39"/>
    </row>
    <row r="40" spans="1:32">
      <c r="A40" s="17"/>
      <c r="B40" s="17"/>
      <c r="C40" s="17"/>
      <c r="D40" s="17"/>
      <c r="E40" s="17"/>
      <c r="F40" s="17"/>
      <c r="G40" s="14"/>
      <c r="H40" s="14"/>
      <c r="L40" s="16"/>
      <c r="M40" s="16"/>
      <c r="N40" s="16"/>
      <c r="O40" s="39"/>
      <c r="R40" s="16"/>
      <c r="S40" s="16"/>
      <c r="T40" s="39"/>
    </row>
    <row r="41" spans="1:32">
      <c r="A41" s="18"/>
      <c r="B41" s="18"/>
      <c r="C41" s="18"/>
      <c r="D41" s="18"/>
      <c r="E41" s="18"/>
      <c r="F41" s="18"/>
      <c r="G41" s="19"/>
      <c r="H41" s="19"/>
      <c r="L41" s="20"/>
      <c r="M41" s="20"/>
      <c r="N41" s="20"/>
      <c r="O41" s="40"/>
      <c r="R41" s="20"/>
      <c r="S41" s="20"/>
      <c r="T41" s="40"/>
    </row>
    <row r="42" spans="1:32">
      <c r="A42" s="18"/>
      <c r="B42" s="18"/>
      <c r="C42" s="18"/>
      <c r="D42" s="18"/>
      <c r="E42" s="18"/>
      <c r="F42" s="18"/>
      <c r="G42" s="19"/>
      <c r="H42" s="19"/>
      <c r="L42" s="20"/>
      <c r="M42" s="20"/>
      <c r="N42" s="20"/>
      <c r="O42" s="40"/>
      <c r="R42" s="20"/>
      <c r="S42" s="20"/>
      <c r="T42" s="40"/>
    </row>
    <row r="43" spans="1:32">
      <c r="A43" s="18"/>
      <c r="B43" s="18"/>
      <c r="C43" s="18"/>
      <c r="D43" s="18"/>
      <c r="E43" s="18"/>
      <c r="F43" s="18"/>
      <c r="G43" s="19"/>
      <c r="H43" s="19"/>
      <c r="L43" s="20"/>
      <c r="M43" s="20"/>
      <c r="N43" s="20"/>
      <c r="O43" s="40"/>
      <c r="R43" s="20"/>
      <c r="S43" s="20"/>
      <c r="T43" s="40"/>
    </row>
    <row r="44" spans="1:32">
      <c r="A44" s="18"/>
      <c r="B44" s="18"/>
      <c r="C44" s="18"/>
      <c r="D44" s="18"/>
      <c r="E44" s="18"/>
      <c r="F44" s="18"/>
      <c r="G44" s="19"/>
      <c r="H44" s="19"/>
      <c r="L44" s="20"/>
      <c r="M44" s="20"/>
      <c r="N44" s="20"/>
      <c r="O44" s="40"/>
      <c r="R44" s="20"/>
      <c r="S44" s="20"/>
      <c r="T44" s="40"/>
    </row>
    <row r="45" spans="1:32">
      <c r="A45" s="21"/>
      <c r="B45" s="21"/>
      <c r="C45" s="21"/>
      <c r="D45" s="21"/>
      <c r="E45" s="21"/>
      <c r="F45" s="21"/>
    </row>
    <row r="46" spans="1:32">
      <c r="A46" s="21"/>
      <c r="B46" s="21"/>
      <c r="C46" s="21"/>
      <c r="D46" s="21"/>
      <c r="E46" s="21"/>
      <c r="F46" s="21"/>
    </row>
    <row r="47" spans="1:32">
      <c r="A47" s="21"/>
      <c r="B47" s="21"/>
      <c r="C47" s="21"/>
      <c r="D47" s="21"/>
      <c r="E47" s="21"/>
      <c r="F47" s="21"/>
    </row>
    <row r="48" spans="1:32">
      <c r="A48" s="21"/>
      <c r="B48" s="21"/>
      <c r="C48" s="21"/>
      <c r="D48" s="21"/>
      <c r="E48" s="21"/>
      <c r="F48" s="21"/>
    </row>
    <row r="49" spans="1:6">
      <c r="A49" s="21"/>
      <c r="B49" s="21"/>
      <c r="C49" s="21"/>
      <c r="D49" s="21"/>
      <c r="E49" s="21"/>
      <c r="F49" s="21"/>
    </row>
  </sheetData>
  <mergeCells count="23">
    <mergeCell ref="A6:A8"/>
    <mergeCell ref="I6:AC6"/>
    <mergeCell ref="B6:B8"/>
    <mergeCell ref="C6:C8"/>
    <mergeCell ref="I7:I8"/>
    <mergeCell ref="E7:E8"/>
    <mergeCell ref="F7:F8"/>
    <mergeCell ref="G7:G8"/>
    <mergeCell ref="Q7:Q8"/>
    <mergeCell ref="R7:R8"/>
    <mergeCell ref="L7:P7"/>
    <mergeCell ref="S7:X7"/>
    <mergeCell ref="D6:D8"/>
    <mergeCell ref="J7:J8"/>
    <mergeCell ref="H7:H8"/>
    <mergeCell ref="E6:H6"/>
    <mergeCell ref="K7:K8"/>
    <mergeCell ref="AD6:AF7"/>
    <mergeCell ref="AA7:AA8"/>
    <mergeCell ref="AB7:AB8"/>
    <mergeCell ref="Y7:Y8"/>
    <mergeCell ref="Z7:Z8"/>
    <mergeCell ref="AC7:AC8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scale="85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D21" sqref="D21"/>
    </sheetView>
  </sheetViews>
  <sheetFormatPr defaultRowHeight="10.199999999999999"/>
  <cols>
    <col min="1" max="1" width="5.44140625" style="9" customWidth="1"/>
    <col min="2" max="2" width="40" style="9" customWidth="1"/>
    <col min="3" max="3" width="18.44140625" style="9" customWidth="1"/>
    <col min="4" max="4" width="18" style="9" customWidth="1"/>
    <col min="5" max="256" width="9.109375" style="9"/>
    <col min="257" max="257" width="5.44140625" style="9" customWidth="1"/>
    <col min="258" max="258" width="40" style="9" customWidth="1"/>
    <col min="259" max="259" width="18.44140625" style="9" customWidth="1"/>
    <col min="260" max="260" width="18" style="9" customWidth="1"/>
    <col min="261" max="512" width="9.109375" style="9"/>
    <col min="513" max="513" width="5.44140625" style="9" customWidth="1"/>
    <col min="514" max="514" width="40" style="9" customWidth="1"/>
    <col min="515" max="515" width="18.44140625" style="9" customWidth="1"/>
    <col min="516" max="516" width="18" style="9" customWidth="1"/>
    <col min="517" max="768" width="9.109375" style="9"/>
    <col min="769" max="769" width="5.44140625" style="9" customWidth="1"/>
    <col min="770" max="770" width="40" style="9" customWidth="1"/>
    <col min="771" max="771" width="18.44140625" style="9" customWidth="1"/>
    <col min="772" max="772" width="18" style="9" customWidth="1"/>
    <col min="773" max="1024" width="9.109375" style="9"/>
    <col min="1025" max="1025" width="5.44140625" style="9" customWidth="1"/>
    <col min="1026" max="1026" width="40" style="9" customWidth="1"/>
    <col min="1027" max="1027" width="18.44140625" style="9" customWidth="1"/>
    <col min="1028" max="1028" width="18" style="9" customWidth="1"/>
    <col min="1029" max="1280" width="9.109375" style="9"/>
    <col min="1281" max="1281" width="5.44140625" style="9" customWidth="1"/>
    <col min="1282" max="1282" width="40" style="9" customWidth="1"/>
    <col min="1283" max="1283" width="18.44140625" style="9" customWidth="1"/>
    <col min="1284" max="1284" width="18" style="9" customWidth="1"/>
    <col min="1285" max="1536" width="9.109375" style="9"/>
    <col min="1537" max="1537" width="5.44140625" style="9" customWidth="1"/>
    <col min="1538" max="1538" width="40" style="9" customWidth="1"/>
    <col min="1539" max="1539" width="18.44140625" style="9" customWidth="1"/>
    <col min="1540" max="1540" width="18" style="9" customWidth="1"/>
    <col min="1541" max="1792" width="9.109375" style="9"/>
    <col min="1793" max="1793" width="5.44140625" style="9" customWidth="1"/>
    <col min="1794" max="1794" width="40" style="9" customWidth="1"/>
    <col min="1795" max="1795" width="18.44140625" style="9" customWidth="1"/>
    <col min="1796" max="1796" width="18" style="9" customWidth="1"/>
    <col min="1797" max="2048" width="9.109375" style="9"/>
    <col min="2049" max="2049" width="5.44140625" style="9" customWidth="1"/>
    <col min="2050" max="2050" width="40" style="9" customWidth="1"/>
    <col min="2051" max="2051" width="18.44140625" style="9" customWidth="1"/>
    <col min="2052" max="2052" width="18" style="9" customWidth="1"/>
    <col min="2053" max="2304" width="9.109375" style="9"/>
    <col min="2305" max="2305" width="5.44140625" style="9" customWidth="1"/>
    <col min="2306" max="2306" width="40" style="9" customWidth="1"/>
    <col min="2307" max="2307" width="18.44140625" style="9" customWidth="1"/>
    <col min="2308" max="2308" width="18" style="9" customWidth="1"/>
    <col min="2309" max="2560" width="9.109375" style="9"/>
    <col min="2561" max="2561" width="5.44140625" style="9" customWidth="1"/>
    <col min="2562" max="2562" width="40" style="9" customWidth="1"/>
    <col min="2563" max="2563" width="18.44140625" style="9" customWidth="1"/>
    <col min="2564" max="2564" width="18" style="9" customWidth="1"/>
    <col min="2565" max="2816" width="9.109375" style="9"/>
    <col min="2817" max="2817" width="5.44140625" style="9" customWidth="1"/>
    <col min="2818" max="2818" width="40" style="9" customWidth="1"/>
    <col min="2819" max="2819" width="18.44140625" style="9" customWidth="1"/>
    <col min="2820" max="2820" width="18" style="9" customWidth="1"/>
    <col min="2821" max="3072" width="9.109375" style="9"/>
    <col min="3073" max="3073" width="5.44140625" style="9" customWidth="1"/>
    <col min="3074" max="3074" width="40" style="9" customWidth="1"/>
    <col min="3075" max="3075" width="18.44140625" style="9" customWidth="1"/>
    <col min="3076" max="3076" width="18" style="9" customWidth="1"/>
    <col min="3077" max="3328" width="9.109375" style="9"/>
    <col min="3329" max="3329" width="5.44140625" style="9" customWidth="1"/>
    <col min="3330" max="3330" width="40" style="9" customWidth="1"/>
    <col min="3331" max="3331" width="18.44140625" style="9" customWidth="1"/>
    <col min="3332" max="3332" width="18" style="9" customWidth="1"/>
    <col min="3333" max="3584" width="9.109375" style="9"/>
    <col min="3585" max="3585" width="5.44140625" style="9" customWidth="1"/>
    <col min="3586" max="3586" width="40" style="9" customWidth="1"/>
    <col min="3587" max="3587" width="18.44140625" style="9" customWidth="1"/>
    <col min="3588" max="3588" width="18" style="9" customWidth="1"/>
    <col min="3589" max="3840" width="9.109375" style="9"/>
    <col min="3841" max="3841" width="5.44140625" style="9" customWidth="1"/>
    <col min="3842" max="3842" width="40" style="9" customWidth="1"/>
    <col min="3843" max="3843" width="18.44140625" style="9" customWidth="1"/>
    <col min="3844" max="3844" width="18" style="9" customWidth="1"/>
    <col min="3845" max="4096" width="9.109375" style="9"/>
    <col min="4097" max="4097" width="5.44140625" style="9" customWidth="1"/>
    <col min="4098" max="4098" width="40" style="9" customWidth="1"/>
    <col min="4099" max="4099" width="18.44140625" style="9" customWidth="1"/>
    <col min="4100" max="4100" width="18" style="9" customWidth="1"/>
    <col min="4101" max="4352" width="9.109375" style="9"/>
    <col min="4353" max="4353" width="5.44140625" style="9" customWidth="1"/>
    <col min="4354" max="4354" width="40" style="9" customWidth="1"/>
    <col min="4355" max="4355" width="18.44140625" style="9" customWidth="1"/>
    <col min="4356" max="4356" width="18" style="9" customWidth="1"/>
    <col min="4357" max="4608" width="9.109375" style="9"/>
    <col min="4609" max="4609" width="5.44140625" style="9" customWidth="1"/>
    <col min="4610" max="4610" width="40" style="9" customWidth="1"/>
    <col min="4611" max="4611" width="18.44140625" style="9" customWidth="1"/>
    <col min="4612" max="4612" width="18" style="9" customWidth="1"/>
    <col min="4613" max="4864" width="9.109375" style="9"/>
    <col min="4865" max="4865" width="5.44140625" style="9" customWidth="1"/>
    <col min="4866" max="4866" width="40" style="9" customWidth="1"/>
    <col min="4867" max="4867" width="18.44140625" style="9" customWidth="1"/>
    <col min="4868" max="4868" width="18" style="9" customWidth="1"/>
    <col min="4869" max="5120" width="9.109375" style="9"/>
    <col min="5121" max="5121" width="5.44140625" style="9" customWidth="1"/>
    <col min="5122" max="5122" width="40" style="9" customWidth="1"/>
    <col min="5123" max="5123" width="18.44140625" style="9" customWidth="1"/>
    <col min="5124" max="5124" width="18" style="9" customWidth="1"/>
    <col min="5125" max="5376" width="9.109375" style="9"/>
    <col min="5377" max="5377" width="5.44140625" style="9" customWidth="1"/>
    <col min="5378" max="5378" width="40" style="9" customWidth="1"/>
    <col min="5379" max="5379" width="18.44140625" style="9" customWidth="1"/>
    <col min="5380" max="5380" width="18" style="9" customWidth="1"/>
    <col min="5381" max="5632" width="9.109375" style="9"/>
    <col min="5633" max="5633" width="5.44140625" style="9" customWidth="1"/>
    <col min="5634" max="5634" width="40" style="9" customWidth="1"/>
    <col min="5635" max="5635" width="18.44140625" style="9" customWidth="1"/>
    <col min="5636" max="5636" width="18" style="9" customWidth="1"/>
    <col min="5637" max="5888" width="9.109375" style="9"/>
    <col min="5889" max="5889" width="5.44140625" style="9" customWidth="1"/>
    <col min="5890" max="5890" width="40" style="9" customWidth="1"/>
    <col min="5891" max="5891" width="18.44140625" style="9" customWidth="1"/>
    <col min="5892" max="5892" width="18" style="9" customWidth="1"/>
    <col min="5893" max="6144" width="9.109375" style="9"/>
    <col min="6145" max="6145" width="5.44140625" style="9" customWidth="1"/>
    <col min="6146" max="6146" width="40" style="9" customWidth="1"/>
    <col min="6147" max="6147" width="18.44140625" style="9" customWidth="1"/>
    <col min="6148" max="6148" width="18" style="9" customWidth="1"/>
    <col min="6149" max="6400" width="9.109375" style="9"/>
    <col min="6401" max="6401" width="5.44140625" style="9" customWidth="1"/>
    <col min="6402" max="6402" width="40" style="9" customWidth="1"/>
    <col min="6403" max="6403" width="18.44140625" style="9" customWidth="1"/>
    <col min="6404" max="6404" width="18" style="9" customWidth="1"/>
    <col min="6405" max="6656" width="9.109375" style="9"/>
    <col min="6657" max="6657" width="5.44140625" style="9" customWidth="1"/>
    <col min="6658" max="6658" width="40" style="9" customWidth="1"/>
    <col min="6659" max="6659" width="18.44140625" style="9" customWidth="1"/>
    <col min="6660" max="6660" width="18" style="9" customWidth="1"/>
    <col min="6661" max="6912" width="9.109375" style="9"/>
    <col min="6913" max="6913" width="5.44140625" style="9" customWidth="1"/>
    <col min="6914" max="6914" width="40" style="9" customWidth="1"/>
    <col min="6915" max="6915" width="18.44140625" style="9" customWidth="1"/>
    <col min="6916" max="6916" width="18" style="9" customWidth="1"/>
    <col min="6917" max="7168" width="9.109375" style="9"/>
    <col min="7169" max="7169" width="5.44140625" style="9" customWidth="1"/>
    <col min="7170" max="7170" width="40" style="9" customWidth="1"/>
    <col min="7171" max="7171" width="18.44140625" style="9" customWidth="1"/>
    <col min="7172" max="7172" width="18" style="9" customWidth="1"/>
    <col min="7173" max="7424" width="9.109375" style="9"/>
    <col min="7425" max="7425" width="5.44140625" style="9" customWidth="1"/>
    <col min="7426" max="7426" width="40" style="9" customWidth="1"/>
    <col min="7427" max="7427" width="18.44140625" style="9" customWidth="1"/>
    <col min="7428" max="7428" width="18" style="9" customWidth="1"/>
    <col min="7429" max="7680" width="9.109375" style="9"/>
    <col min="7681" max="7681" width="5.44140625" style="9" customWidth="1"/>
    <col min="7682" max="7682" width="40" style="9" customWidth="1"/>
    <col min="7683" max="7683" width="18.44140625" style="9" customWidth="1"/>
    <col min="7684" max="7684" width="18" style="9" customWidth="1"/>
    <col min="7685" max="7936" width="9.109375" style="9"/>
    <col min="7937" max="7937" width="5.44140625" style="9" customWidth="1"/>
    <col min="7938" max="7938" width="40" style="9" customWidth="1"/>
    <col min="7939" max="7939" width="18.44140625" style="9" customWidth="1"/>
    <col min="7940" max="7940" width="18" style="9" customWidth="1"/>
    <col min="7941" max="8192" width="9.109375" style="9"/>
    <col min="8193" max="8193" width="5.44140625" style="9" customWidth="1"/>
    <col min="8194" max="8194" width="40" style="9" customWidth="1"/>
    <col min="8195" max="8195" width="18.44140625" style="9" customWidth="1"/>
    <col min="8196" max="8196" width="18" style="9" customWidth="1"/>
    <col min="8197" max="8448" width="9.109375" style="9"/>
    <col min="8449" max="8449" width="5.44140625" style="9" customWidth="1"/>
    <col min="8450" max="8450" width="40" style="9" customWidth="1"/>
    <col min="8451" max="8451" width="18.44140625" style="9" customWidth="1"/>
    <col min="8452" max="8452" width="18" style="9" customWidth="1"/>
    <col min="8453" max="8704" width="9.109375" style="9"/>
    <col min="8705" max="8705" width="5.44140625" style="9" customWidth="1"/>
    <col min="8706" max="8706" width="40" style="9" customWidth="1"/>
    <col min="8707" max="8707" width="18.44140625" style="9" customWidth="1"/>
    <col min="8708" max="8708" width="18" style="9" customWidth="1"/>
    <col min="8709" max="8960" width="9.109375" style="9"/>
    <col min="8961" max="8961" width="5.44140625" style="9" customWidth="1"/>
    <col min="8962" max="8962" width="40" style="9" customWidth="1"/>
    <col min="8963" max="8963" width="18.44140625" style="9" customWidth="1"/>
    <col min="8964" max="8964" width="18" style="9" customWidth="1"/>
    <col min="8965" max="9216" width="9.109375" style="9"/>
    <col min="9217" max="9217" width="5.44140625" style="9" customWidth="1"/>
    <col min="9218" max="9218" width="40" style="9" customWidth="1"/>
    <col min="9219" max="9219" width="18.44140625" style="9" customWidth="1"/>
    <col min="9220" max="9220" width="18" style="9" customWidth="1"/>
    <col min="9221" max="9472" width="9.109375" style="9"/>
    <col min="9473" max="9473" width="5.44140625" style="9" customWidth="1"/>
    <col min="9474" max="9474" width="40" style="9" customWidth="1"/>
    <col min="9475" max="9475" width="18.44140625" style="9" customWidth="1"/>
    <col min="9476" max="9476" width="18" style="9" customWidth="1"/>
    <col min="9477" max="9728" width="9.109375" style="9"/>
    <col min="9729" max="9729" width="5.44140625" style="9" customWidth="1"/>
    <col min="9730" max="9730" width="40" style="9" customWidth="1"/>
    <col min="9731" max="9731" width="18.44140625" style="9" customWidth="1"/>
    <col min="9732" max="9732" width="18" style="9" customWidth="1"/>
    <col min="9733" max="9984" width="9.109375" style="9"/>
    <col min="9985" max="9985" width="5.44140625" style="9" customWidth="1"/>
    <col min="9986" max="9986" width="40" style="9" customWidth="1"/>
    <col min="9987" max="9987" width="18.44140625" style="9" customWidth="1"/>
    <col min="9988" max="9988" width="18" style="9" customWidth="1"/>
    <col min="9989" max="10240" width="9.109375" style="9"/>
    <col min="10241" max="10241" width="5.44140625" style="9" customWidth="1"/>
    <col min="10242" max="10242" width="40" style="9" customWidth="1"/>
    <col min="10243" max="10243" width="18.44140625" style="9" customWidth="1"/>
    <col min="10244" max="10244" width="18" style="9" customWidth="1"/>
    <col min="10245" max="10496" width="9.109375" style="9"/>
    <col min="10497" max="10497" width="5.44140625" style="9" customWidth="1"/>
    <col min="10498" max="10498" width="40" style="9" customWidth="1"/>
    <col min="10499" max="10499" width="18.44140625" style="9" customWidth="1"/>
    <col min="10500" max="10500" width="18" style="9" customWidth="1"/>
    <col min="10501" max="10752" width="9.109375" style="9"/>
    <col min="10753" max="10753" width="5.44140625" style="9" customWidth="1"/>
    <col min="10754" max="10754" width="40" style="9" customWidth="1"/>
    <col min="10755" max="10755" width="18.44140625" style="9" customWidth="1"/>
    <col min="10756" max="10756" width="18" style="9" customWidth="1"/>
    <col min="10757" max="11008" width="9.109375" style="9"/>
    <col min="11009" max="11009" width="5.44140625" style="9" customWidth="1"/>
    <col min="11010" max="11010" width="40" style="9" customWidth="1"/>
    <col min="11011" max="11011" width="18.44140625" style="9" customWidth="1"/>
    <col min="11012" max="11012" width="18" style="9" customWidth="1"/>
    <col min="11013" max="11264" width="9.109375" style="9"/>
    <col min="11265" max="11265" width="5.44140625" style="9" customWidth="1"/>
    <col min="11266" max="11266" width="40" style="9" customWidth="1"/>
    <col min="11267" max="11267" width="18.44140625" style="9" customWidth="1"/>
    <col min="11268" max="11268" width="18" style="9" customWidth="1"/>
    <col min="11269" max="11520" width="9.109375" style="9"/>
    <col min="11521" max="11521" width="5.44140625" style="9" customWidth="1"/>
    <col min="11522" max="11522" width="40" style="9" customWidth="1"/>
    <col min="11523" max="11523" width="18.44140625" style="9" customWidth="1"/>
    <col min="11524" max="11524" width="18" style="9" customWidth="1"/>
    <col min="11525" max="11776" width="9.109375" style="9"/>
    <col min="11777" max="11777" width="5.44140625" style="9" customWidth="1"/>
    <col min="11778" max="11778" width="40" style="9" customWidth="1"/>
    <col min="11779" max="11779" width="18.44140625" style="9" customWidth="1"/>
    <col min="11780" max="11780" width="18" style="9" customWidth="1"/>
    <col min="11781" max="12032" width="9.109375" style="9"/>
    <col min="12033" max="12033" width="5.44140625" style="9" customWidth="1"/>
    <col min="12034" max="12034" width="40" style="9" customWidth="1"/>
    <col min="12035" max="12035" width="18.44140625" style="9" customWidth="1"/>
    <col min="12036" max="12036" width="18" style="9" customWidth="1"/>
    <col min="12037" max="12288" width="9.109375" style="9"/>
    <col min="12289" max="12289" width="5.44140625" style="9" customWidth="1"/>
    <col min="12290" max="12290" width="40" style="9" customWidth="1"/>
    <col min="12291" max="12291" width="18.44140625" style="9" customWidth="1"/>
    <col min="12292" max="12292" width="18" style="9" customWidth="1"/>
    <col min="12293" max="12544" width="9.109375" style="9"/>
    <col min="12545" max="12545" width="5.44140625" style="9" customWidth="1"/>
    <col min="12546" max="12546" width="40" style="9" customWidth="1"/>
    <col min="12547" max="12547" width="18.44140625" style="9" customWidth="1"/>
    <col min="12548" max="12548" width="18" style="9" customWidth="1"/>
    <col min="12549" max="12800" width="9.109375" style="9"/>
    <col min="12801" max="12801" width="5.44140625" style="9" customWidth="1"/>
    <col min="12802" max="12802" width="40" style="9" customWidth="1"/>
    <col min="12803" max="12803" width="18.44140625" style="9" customWidth="1"/>
    <col min="12804" max="12804" width="18" style="9" customWidth="1"/>
    <col min="12805" max="13056" width="9.109375" style="9"/>
    <col min="13057" max="13057" width="5.44140625" style="9" customWidth="1"/>
    <col min="13058" max="13058" width="40" style="9" customWidth="1"/>
    <col min="13059" max="13059" width="18.44140625" style="9" customWidth="1"/>
    <col min="13060" max="13060" width="18" style="9" customWidth="1"/>
    <col min="13061" max="13312" width="9.109375" style="9"/>
    <col min="13313" max="13313" width="5.44140625" style="9" customWidth="1"/>
    <col min="13314" max="13314" width="40" style="9" customWidth="1"/>
    <col min="13315" max="13315" width="18.44140625" style="9" customWidth="1"/>
    <col min="13316" max="13316" width="18" style="9" customWidth="1"/>
    <col min="13317" max="13568" width="9.109375" style="9"/>
    <col min="13569" max="13569" width="5.44140625" style="9" customWidth="1"/>
    <col min="13570" max="13570" width="40" style="9" customWidth="1"/>
    <col min="13571" max="13571" width="18.44140625" style="9" customWidth="1"/>
    <col min="13572" max="13572" width="18" style="9" customWidth="1"/>
    <col min="13573" max="13824" width="9.109375" style="9"/>
    <col min="13825" max="13825" width="5.44140625" style="9" customWidth="1"/>
    <col min="13826" max="13826" width="40" style="9" customWidth="1"/>
    <col min="13827" max="13827" width="18.44140625" style="9" customWidth="1"/>
    <col min="13828" max="13828" width="18" style="9" customWidth="1"/>
    <col min="13829" max="14080" width="9.109375" style="9"/>
    <col min="14081" max="14081" width="5.44140625" style="9" customWidth="1"/>
    <col min="14082" max="14082" width="40" style="9" customWidth="1"/>
    <col min="14083" max="14083" width="18.44140625" style="9" customWidth="1"/>
    <col min="14084" max="14084" width="18" style="9" customWidth="1"/>
    <col min="14085" max="14336" width="9.109375" style="9"/>
    <col min="14337" max="14337" width="5.44140625" style="9" customWidth="1"/>
    <col min="14338" max="14338" width="40" style="9" customWidth="1"/>
    <col min="14339" max="14339" width="18.44140625" style="9" customWidth="1"/>
    <col min="14340" max="14340" width="18" style="9" customWidth="1"/>
    <col min="14341" max="14592" width="9.109375" style="9"/>
    <col min="14593" max="14593" width="5.44140625" style="9" customWidth="1"/>
    <col min="14594" max="14594" width="40" style="9" customWidth="1"/>
    <col min="14595" max="14595" width="18.44140625" style="9" customWidth="1"/>
    <col min="14596" max="14596" width="18" style="9" customWidth="1"/>
    <col min="14597" max="14848" width="9.109375" style="9"/>
    <col min="14849" max="14849" width="5.44140625" style="9" customWidth="1"/>
    <col min="14850" max="14850" width="40" style="9" customWidth="1"/>
    <col min="14851" max="14851" width="18.44140625" style="9" customWidth="1"/>
    <col min="14852" max="14852" width="18" style="9" customWidth="1"/>
    <col min="14853" max="15104" width="9.109375" style="9"/>
    <col min="15105" max="15105" width="5.44140625" style="9" customWidth="1"/>
    <col min="15106" max="15106" width="40" style="9" customWidth="1"/>
    <col min="15107" max="15107" width="18.44140625" style="9" customWidth="1"/>
    <col min="15108" max="15108" width="18" style="9" customWidth="1"/>
    <col min="15109" max="15360" width="9.109375" style="9"/>
    <col min="15361" max="15361" width="5.44140625" style="9" customWidth="1"/>
    <col min="15362" max="15362" width="40" style="9" customWidth="1"/>
    <col min="15363" max="15363" width="18.44140625" style="9" customWidth="1"/>
    <col min="15364" max="15364" width="18" style="9" customWidth="1"/>
    <col min="15365" max="15616" width="9.109375" style="9"/>
    <col min="15617" max="15617" width="5.44140625" style="9" customWidth="1"/>
    <col min="15618" max="15618" width="40" style="9" customWidth="1"/>
    <col min="15619" max="15619" width="18.44140625" style="9" customWidth="1"/>
    <col min="15620" max="15620" width="18" style="9" customWidth="1"/>
    <col min="15621" max="15872" width="9.109375" style="9"/>
    <col min="15873" max="15873" width="5.44140625" style="9" customWidth="1"/>
    <col min="15874" max="15874" width="40" style="9" customWidth="1"/>
    <col min="15875" max="15875" width="18.44140625" style="9" customWidth="1"/>
    <col min="15876" max="15876" width="18" style="9" customWidth="1"/>
    <col min="15877" max="16128" width="9.109375" style="9"/>
    <col min="16129" max="16129" width="5.44140625" style="9" customWidth="1"/>
    <col min="16130" max="16130" width="40" style="9" customWidth="1"/>
    <col min="16131" max="16131" width="18.44140625" style="9" customWidth="1"/>
    <col min="16132" max="16132" width="18" style="9" customWidth="1"/>
    <col min="16133" max="16384" width="9.109375" style="9"/>
  </cols>
  <sheetData>
    <row r="1" spans="1:7" s="10" customFormat="1" ht="15.6">
      <c r="A1" s="273"/>
      <c r="B1" s="274" t="s">
        <v>169</v>
      </c>
      <c r="C1" s="136" t="str">
        <f>[1]Kadar.ode.!C1</f>
        <v>Унети назив здравствене установе</v>
      </c>
      <c r="D1" s="269"/>
      <c r="E1" s="269"/>
      <c r="F1" s="269"/>
      <c r="G1" s="271"/>
    </row>
    <row r="2" spans="1:7" s="10" customFormat="1" ht="15.6">
      <c r="A2" s="273"/>
      <c r="B2" s="274" t="s">
        <v>170</v>
      </c>
      <c r="C2" s="136" t="str">
        <f>[1]Kadar.ode.!C2</f>
        <v>Унети матични број здравствене установе</v>
      </c>
      <c r="D2" s="269"/>
      <c r="E2" s="269"/>
      <c r="F2" s="269"/>
      <c r="G2" s="271"/>
    </row>
    <row r="3" spans="1:7" s="10" customFormat="1" ht="15.6">
      <c r="A3" s="273"/>
      <c r="B3" s="274"/>
      <c r="C3" s="136"/>
      <c r="D3" s="269"/>
      <c r="E3" s="269"/>
      <c r="F3" s="269"/>
      <c r="G3" s="271"/>
    </row>
    <row r="4" spans="1:7" ht="13.8">
      <c r="A4" s="273"/>
      <c r="B4" s="274" t="s">
        <v>1783</v>
      </c>
      <c r="C4" s="268" t="s">
        <v>6922</v>
      </c>
      <c r="D4" s="270"/>
      <c r="E4" s="270"/>
      <c r="F4" s="270"/>
      <c r="G4" s="272"/>
    </row>
    <row r="5" spans="1:7" ht="15.6">
      <c r="A5" s="54"/>
      <c r="B5" s="133"/>
      <c r="C5" s="265"/>
      <c r="D5" s="52"/>
    </row>
    <row r="6" spans="1:7" ht="13.2">
      <c r="A6" s="1135" t="s">
        <v>6</v>
      </c>
      <c r="B6" s="1136" t="s">
        <v>6922</v>
      </c>
      <c r="C6" s="1136" t="s">
        <v>15</v>
      </c>
      <c r="D6" s="1136"/>
    </row>
    <row r="7" spans="1:7">
      <c r="A7" s="1135"/>
      <c r="B7" s="1136"/>
      <c r="C7" s="252" t="s">
        <v>1831</v>
      </c>
      <c r="D7" s="252" t="s">
        <v>1832</v>
      </c>
    </row>
    <row r="8" spans="1:7">
      <c r="A8" s="1035"/>
      <c r="B8" s="1036" t="s">
        <v>6923</v>
      </c>
      <c r="C8" s="1037">
        <f>SUM(C9:C10)</f>
        <v>188293569.22999999</v>
      </c>
      <c r="D8" s="1037">
        <f>SUM(D9:D10)</f>
        <v>187198000</v>
      </c>
    </row>
    <row r="9" spans="1:7">
      <c r="A9" s="1035"/>
      <c r="B9" s="1038" t="s">
        <v>6924</v>
      </c>
      <c r="C9" s="1037">
        <v>169349482.22999999</v>
      </c>
      <c r="D9" s="1037">
        <v>166606000</v>
      </c>
    </row>
    <row r="10" spans="1:7" s="10" customFormat="1" ht="15.6">
      <c r="A10" s="1035"/>
      <c r="B10" s="1036" t="s">
        <v>6925</v>
      </c>
      <c r="C10" s="1037">
        <v>18944087</v>
      </c>
      <c r="D10" s="1037">
        <v>20592000</v>
      </c>
    </row>
  </sheetData>
  <mergeCells count="3">
    <mergeCell ref="A6:A7"/>
    <mergeCell ref="B6:B7"/>
    <mergeCell ref="C6:D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view="pageBreakPreview" topLeftCell="A7" zoomScaleNormal="100" zoomScaleSheetLayoutView="100" workbookViewId="0">
      <selection activeCell="M36" sqref="M36"/>
    </sheetView>
  </sheetViews>
  <sheetFormatPr defaultColWidth="9.109375" defaultRowHeight="13.2"/>
  <cols>
    <col min="1" max="1" width="8.88671875" style="34" customWidth="1"/>
    <col min="2" max="2" width="55.88671875" style="34" customWidth="1"/>
    <col min="3" max="3" width="9.44140625" style="35" bestFit="1" customWidth="1"/>
    <col min="4" max="4" width="11.5546875" style="35" customWidth="1"/>
    <col min="5" max="6" width="11.6640625" style="35" customWidth="1"/>
    <col min="7" max="7" width="9.44140625" style="35" customWidth="1"/>
    <col min="8" max="8" width="9.44140625" style="33" customWidth="1"/>
    <col min="9" max="9" width="12.44140625" style="33" customWidth="1"/>
    <col min="10" max="16384" width="9.109375" style="33"/>
  </cols>
  <sheetData>
    <row r="1" spans="1:9" ht="15.6">
      <c r="A1" s="144"/>
      <c r="B1" s="145" t="s">
        <v>169</v>
      </c>
      <c r="C1" s="136" t="str">
        <f>Kadar.ode.!C1</f>
        <v>Унети назив здравствене установе</v>
      </c>
      <c r="D1" s="140"/>
      <c r="E1" s="140"/>
      <c r="F1" s="142"/>
      <c r="G1" s="10"/>
    </row>
    <row r="2" spans="1:9" ht="15.6">
      <c r="A2" s="144"/>
      <c r="B2" s="145" t="s">
        <v>170</v>
      </c>
      <c r="C2" s="136" t="str">
        <f>Kadar.ode.!C2</f>
        <v>Унети матични број здравствене установе</v>
      </c>
      <c r="D2" s="140"/>
      <c r="E2" s="140"/>
      <c r="F2" s="142"/>
      <c r="G2" s="10"/>
    </row>
    <row r="3" spans="1:9" ht="15.6">
      <c r="A3" s="144"/>
      <c r="B3" s="145"/>
      <c r="C3" s="136"/>
      <c r="D3" s="140"/>
      <c r="E3" s="140"/>
      <c r="F3" s="142"/>
      <c r="G3" s="10"/>
    </row>
    <row r="4" spans="1:9" ht="15.6">
      <c r="A4" s="144"/>
      <c r="B4" s="145" t="s">
        <v>1783</v>
      </c>
      <c r="C4" s="137" t="s">
        <v>278</v>
      </c>
      <c r="D4" s="141"/>
      <c r="E4" s="141"/>
      <c r="F4" s="143"/>
      <c r="G4" s="5"/>
    </row>
    <row r="5" spans="1:9" ht="15.6">
      <c r="A5" s="10"/>
      <c r="B5" s="6"/>
      <c r="C5" s="6"/>
      <c r="D5" s="6"/>
      <c r="F5" s="32"/>
      <c r="G5" s="32"/>
    </row>
    <row r="6" spans="1:9" s="4" customFormat="1" ht="93.75" customHeight="1">
      <c r="A6" s="117" t="s">
        <v>107</v>
      </c>
      <c r="B6" s="117" t="s">
        <v>302</v>
      </c>
      <c r="C6" s="310" t="s">
        <v>1839</v>
      </c>
      <c r="D6" s="310" t="s">
        <v>1840</v>
      </c>
      <c r="E6" s="310" t="s">
        <v>1841</v>
      </c>
      <c r="F6" s="310" t="s">
        <v>1842</v>
      </c>
      <c r="G6" s="310" t="s">
        <v>1843</v>
      </c>
      <c r="H6" s="310" t="s">
        <v>1844</v>
      </c>
      <c r="I6" s="310" t="s">
        <v>1845</v>
      </c>
    </row>
    <row r="7" spans="1:9">
      <c r="A7" s="573" t="s">
        <v>280</v>
      </c>
      <c r="B7" s="577"/>
      <c r="C7" s="575">
        <v>0</v>
      </c>
      <c r="D7" s="575">
        <v>0</v>
      </c>
      <c r="E7" s="575">
        <v>8915</v>
      </c>
      <c r="F7" s="126">
        <v>0</v>
      </c>
      <c r="G7" s="126">
        <v>0</v>
      </c>
      <c r="H7" s="160">
        <v>9030</v>
      </c>
      <c r="I7" s="36">
        <v>0</v>
      </c>
    </row>
    <row r="8" spans="1:9">
      <c r="A8" s="574"/>
      <c r="B8" s="252"/>
      <c r="C8" s="575"/>
      <c r="D8" s="575"/>
      <c r="E8" s="575"/>
      <c r="F8" s="126"/>
      <c r="G8" s="126"/>
      <c r="H8" s="160"/>
      <c r="I8" s="36"/>
    </row>
    <row r="9" spans="1:9">
      <c r="A9" s="573" t="s">
        <v>281</v>
      </c>
      <c r="B9" s="577"/>
      <c r="C9" s="575">
        <v>0</v>
      </c>
      <c r="D9" s="575">
        <v>0</v>
      </c>
      <c r="E9" s="575">
        <v>2204</v>
      </c>
      <c r="F9" s="126">
        <v>0</v>
      </c>
      <c r="G9" s="126">
        <v>0</v>
      </c>
      <c r="H9" s="160">
        <v>3098</v>
      </c>
      <c r="I9" s="36">
        <v>0</v>
      </c>
    </row>
    <row r="10" spans="1:9">
      <c r="A10" s="574"/>
      <c r="B10" s="252"/>
      <c r="C10" s="575"/>
      <c r="D10" s="575"/>
      <c r="E10" s="575"/>
      <c r="F10" s="126"/>
      <c r="G10" s="126"/>
      <c r="H10" s="160"/>
      <c r="I10" s="36"/>
    </row>
    <row r="11" spans="1:9">
      <c r="A11" s="573" t="s">
        <v>282</v>
      </c>
      <c r="B11" s="577"/>
      <c r="C11" s="578">
        <v>0</v>
      </c>
      <c r="D11" s="575">
        <v>681</v>
      </c>
      <c r="E11" s="575">
        <v>2220</v>
      </c>
      <c r="F11" s="126">
        <v>812</v>
      </c>
      <c r="G11" s="582">
        <v>47.32</v>
      </c>
      <c r="H11" s="160">
        <v>2200</v>
      </c>
      <c r="I11" s="36">
        <v>0</v>
      </c>
    </row>
    <row r="12" spans="1:9">
      <c r="A12" s="574"/>
      <c r="B12" s="252"/>
      <c r="C12" s="575"/>
      <c r="D12" s="575"/>
      <c r="E12" s="575"/>
      <c r="F12" s="126"/>
      <c r="G12" s="126"/>
      <c r="H12" s="160"/>
      <c r="I12" s="36"/>
    </row>
    <row r="13" spans="1:9">
      <c r="A13" s="574"/>
      <c r="B13" s="252"/>
      <c r="C13" s="575"/>
      <c r="D13" s="575"/>
      <c r="E13" s="575"/>
      <c r="F13" s="126"/>
      <c r="G13" s="126"/>
      <c r="H13" s="160"/>
      <c r="I13" s="36"/>
    </row>
    <row r="14" spans="1:9">
      <c r="A14" s="573" t="s">
        <v>283</v>
      </c>
      <c r="B14" s="577"/>
      <c r="C14" s="575"/>
      <c r="D14" s="575"/>
      <c r="E14" s="575"/>
      <c r="F14" s="126"/>
      <c r="G14" s="126"/>
      <c r="H14" s="160"/>
      <c r="I14" s="36"/>
    </row>
    <row r="15" spans="1:9">
      <c r="A15" s="161" t="s">
        <v>284</v>
      </c>
      <c r="B15" s="252"/>
      <c r="C15" s="578">
        <v>0</v>
      </c>
      <c r="D15" s="575">
        <v>16</v>
      </c>
      <c r="E15" s="575">
        <v>814</v>
      </c>
      <c r="F15" s="126">
        <v>25</v>
      </c>
      <c r="G15" s="582">
        <v>206</v>
      </c>
      <c r="H15" s="160">
        <v>850</v>
      </c>
      <c r="I15" s="36">
        <v>0</v>
      </c>
    </row>
    <row r="16" spans="1:9">
      <c r="A16" s="161"/>
      <c r="B16" s="252"/>
      <c r="C16" s="575"/>
      <c r="D16" s="575"/>
      <c r="E16" s="575"/>
      <c r="F16" s="581"/>
      <c r="G16" s="581"/>
      <c r="H16" s="157"/>
      <c r="I16" s="36"/>
    </row>
    <row r="17" spans="1:9">
      <c r="A17" s="161"/>
      <c r="B17" s="252"/>
      <c r="C17" s="575"/>
      <c r="D17" s="575"/>
      <c r="E17" s="575"/>
      <c r="F17" s="581"/>
      <c r="G17" s="581"/>
      <c r="H17" s="157"/>
      <c r="I17" s="36"/>
    </row>
    <row r="18" spans="1:9">
      <c r="A18" s="161" t="s">
        <v>285</v>
      </c>
      <c r="B18" s="252"/>
      <c r="C18" s="575"/>
      <c r="D18" s="575"/>
      <c r="E18" s="575"/>
      <c r="F18" s="581"/>
      <c r="G18" s="581"/>
      <c r="H18" s="157"/>
      <c r="I18" s="36"/>
    </row>
    <row r="19" spans="1:9">
      <c r="A19" s="161"/>
      <c r="B19" s="252"/>
      <c r="C19" s="575"/>
      <c r="D19" s="575"/>
      <c r="E19" s="575"/>
      <c r="F19" s="581"/>
      <c r="G19" s="581"/>
      <c r="H19" s="157"/>
      <c r="I19" s="36"/>
    </row>
    <row r="20" spans="1:9">
      <c r="A20" s="161"/>
      <c r="B20" s="252"/>
      <c r="C20" s="575"/>
      <c r="D20" s="575"/>
      <c r="E20" s="575"/>
      <c r="F20" s="581"/>
      <c r="G20" s="581"/>
      <c r="H20" s="157"/>
      <c r="I20" s="36"/>
    </row>
    <row r="21" spans="1:9">
      <c r="A21" s="573" t="s">
        <v>286</v>
      </c>
      <c r="B21" s="577"/>
      <c r="C21" s="578">
        <v>0</v>
      </c>
      <c r="D21" s="575">
        <v>20</v>
      </c>
      <c r="E21" s="575">
        <v>488</v>
      </c>
      <c r="F21" s="126">
        <v>21</v>
      </c>
      <c r="G21" s="582">
        <v>150.63999999999999</v>
      </c>
      <c r="H21" s="160">
        <v>400</v>
      </c>
      <c r="I21" s="36">
        <v>0</v>
      </c>
    </row>
    <row r="22" spans="1:9">
      <c r="A22" s="574"/>
      <c r="B22" s="252"/>
      <c r="C22" s="575"/>
      <c r="D22" s="575"/>
      <c r="E22" s="575"/>
      <c r="F22" s="581"/>
      <c r="G22" s="581"/>
      <c r="H22" s="157"/>
      <c r="I22" s="36"/>
    </row>
    <row r="23" spans="1:9">
      <c r="A23" s="574"/>
      <c r="B23" s="252"/>
      <c r="C23" s="575"/>
      <c r="D23" s="575"/>
      <c r="E23" s="575"/>
      <c r="F23" s="581"/>
      <c r="G23" s="581"/>
      <c r="H23" s="157"/>
      <c r="I23" s="36"/>
    </row>
    <row r="24" spans="1:9">
      <c r="A24" s="573" t="s">
        <v>287</v>
      </c>
      <c r="B24" s="577"/>
      <c r="C24" s="575"/>
      <c r="D24" s="575"/>
      <c r="E24" s="575"/>
      <c r="F24" s="581"/>
      <c r="G24" s="581"/>
      <c r="H24" s="157"/>
      <c r="I24" s="36"/>
    </row>
    <row r="25" spans="1:9">
      <c r="A25" s="574"/>
      <c r="B25" s="252"/>
      <c r="C25" s="575"/>
      <c r="D25" s="575"/>
      <c r="E25" s="575"/>
      <c r="F25" s="581"/>
      <c r="G25" s="581"/>
      <c r="H25" s="157"/>
      <c r="I25" s="36"/>
    </row>
    <row r="26" spans="1:9">
      <c r="A26" s="574"/>
      <c r="B26" s="252"/>
      <c r="C26" s="575"/>
      <c r="D26" s="575"/>
      <c r="E26" s="575"/>
      <c r="F26" s="581"/>
      <c r="G26" s="581"/>
      <c r="H26" s="157"/>
      <c r="I26" s="36"/>
    </row>
    <row r="27" spans="1:9">
      <c r="A27" s="573" t="s">
        <v>288</v>
      </c>
      <c r="B27" s="577"/>
      <c r="C27" s="575"/>
      <c r="D27" s="575"/>
      <c r="E27" s="575"/>
      <c r="F27" s="581"/>
      <c r="G27" s="581"/>
      <c r="H27" s="157"/>
      <c r="I27" s="36"/>
    </row>
    <row r="28" spans="1:9">
      <c r="A28" s="574"/>
      <c r="B28" s="252"/>
      <c r="C28" s="575"/>
      <c r="D28" s="575"/>
      <c r="E28" s="575"/>
      <c r="F28" s="581"/>
      <c r="G28" s="581"/>
      <c r="H28" s="157"/>
      <c r="I28" s="36"/>
    </row>
    <row r="29" spans="1:9">
      <c r="A29" s="574"/>
      <c r="B29" s="252"/>
      <c r="C29" s="575"/>
      <c r="D29" s="575"/>
      <c r="E29" s="575"/>
      <c r="F29" s="581"/>
      <c r="G29" s="581"/>
      <c r="H29" s="157"/>
      <c r="I29" s="36"/>
    </row>
    <row r="30" spans="1:9" s="50" customFormat="1">
      <c r="A30" s="573" t="s">
        <v>289</v>
      </c>
      <c r="B30" s="577"/>
      <c r="C30" s="578">
        <v>353</v>
      </c>
      <c r="D30" s="575">
        <v>2456</v>
      </c>
      <c r="E30" s="578">
        <v>2859</v>
      </c>
      <c r="F30" s="126">
        <v>3471</v>
      </c>
      <c r="G30" s="582">
        <v>623.88</v>
      </c>
      <c r="H30" s="160">
        <v>2000</v>
      </c>
      <c r="I30" s="609">
        <v>0</v>
      </c>
    </row>
    <row r="31" spans="1:9">
      <c r="A31" s="574"/>
      <c r="B31" s="576"/>
      <c r="C31" s="575"/>
      <c r="D31" s="575"/>
      <c r="E31" s="575"/>
      <c r="F31" s="581"/>
      <c r="G31" s="581"/>
      <c r="H31" s="157"/>
      <c r="I31" s="36"/>
    </row>
    <row r="32" spans="1:9">
      <c r="A32" s="574"/>
      <c r="B32" s="576"/>
      <c r="C32" s="575"/>
      <c r="D32" s="575"/>
      <c r="E32" s="575"/>
      <c r="F32" s="581"/>
      <c r="G32" s="581"/>
      <c r="H32" s="157"/>
      <c r="I32" s="36"/>
    </row>
    <row r="33" spans="1:9">
      <c r="A33" s="573" t="s">
        <v>290</v>
      </c>
      <c r="B33" s="573"/>
      <c r="C33" s="579">
        <f t="shared" ref="C33:F33" si="0">SUM(C34:C35)</f>
        <v>408</v>
      </c>
      <c r="D33" s="579">
        <f t="shared" si="0"/>
        <v>289</v>
      </c>
      <c r="E33" s="579">
        <f t="shared" si="0"/>
        <v>324</v>
      </c>
      <c r="F33" s="579">
        <f t="shared" si="0"/>
        <v>415</v>
      </c>
      <c r="G33" s="583"/>
      <c r="H33" s="584">
        <f>SUM(H34:H35)</f>
        <v>335</v>
      </c>
      <c r="I33" s="36">
        <v>300</v>
      </c>
    </row>
    <row r="34" spans="1:9">
      <c r="A34" s="574"/>
      <c r="B34" s="576" t="s">
        <v>6641</v>
      </c>
      <c r="C34" s="578">
        <v>159</v>
      </c>
      <c r="D34" s="575">
        <v>146</v>
      </c>
      <c r="E34" s="578">
        <v>167</v>
      </c>
      <c r="F34" s="126">
        <v>194</v>
      </c>
      <c r="G34" s="582">
        <v>362.59</v>
      </c>
      <c r="H34" s="585">
        <v>175</v>
      </c>
      <c r="I34" s="36">
        <v>150</v>
      </c>
    </row>
    <row r="35" spans="1:9">
      <c r="A35" s="574"/>
      <c r="B35" s="576" t="s">
        <v>6642</v>
      </c>
      <c r="C35" s="578">
        <v>249</v>
      </c>
      <c r="D35" s="575">
        <v>143</v>
      </c>
      <c r="E35" s="578">
        <v>157</v>
      </c>
      <c r="F35" s="126">
        <v>221</v>
      </c>
      <c r="G35" s="582">
        <v>481.14</v>
      </c>
      <c r="H35" s="585">
        <v>160</v>
      </c>
      <c r="I35" s="36">
        <v>150</v>
      </c>
    </row>
    <row r="36" spans="1:9">
      <c r="A36" s="1137" t="s">
        <v>88</v>
      </c>
      <c r="B36" s="1137"/>
      <c r="C36" s="580">
        <f>SUM(C7:C33)</f>
        <v>761</v>
      </c>
      <c r="D36" s="580">
        <f t="shared" ref="D36:F36" si="1">SUM(D7:D33)</f>
        <v>3462</v>
      </c>
      <c r="E36" s="580">
        <f t="shared" si="1"/>
        <v>17824</v>
      </c>
      <c r="F36" s="580">
        <f t="shared" si="1"/>
        <v>4744</v>
      </c>
      <c r="G36" s="580"/>
      <c r="H36" s="586">
        <f>SUM(H7:H33)</f>
        <v>17913</v>
      </c>
      <c r="I36" s="36">
        <v>300</v>
      </c>
    </row>
    <row r="37" spans="1:9">
      <c r="A37" s="158"/>
      <c r="B37" s="158"/>
      <c r="C37" s="159"/>
      <c r="D37" s="159"/>
      <c r="E37" s="159"/>
      <c r="F37" s="159"/>
      <c r="G37" s="159"/>
      <c r="H37" s="156"/>
      <c r="I37" s="156"/>
    </row>
  </sheetData>
  <mergeCells count="1">
    <mergeCell ref="A36:B36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orientation="landscape" r:id="rId1"/>
  <headerFooter alignWithMargins="0">
    <oddFooter>&amp;R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37"/>
  <sheetViews>
    <sheetView topLeftCell="A19" zoomScaleNormal="100" zoomScaleSheetLayoutView="100" workbookViewId="0">
      <selection activeCell="H31" sqref="H31"/>
    </sheetView>
  </sheetViews>
  <sheetFormatPr defaultColWidth="9.109375" defaultRowHeight="13.2"/>
  <cols>
    <col min="1" max="1" width="26.88671875" style="23" customWidth="1"/>
    <col min="2" max="2" width="9.109375" style="23"/>
    <col min="3" max="3" width="5.88671875" style="23" customWidth="1"/>
    <col min="4" max="4" width="8" style="23" customWidth="1"/>
    <col min="5" max="5" width="5.88671875" style="22" customWidth="1"/>
    <col min="6" max="7" width="6.33203125" style="22" customWidth="1"/>
    <col min="8" max="8" width="6" style="22" customWidth="1"/>
    <col min="9" max="9" width="5.88671875" style="22" customWidth="1"/>
    <col min="10" max="10" width="6" style="22" customWidth="1"/>
    <col min="11" max="11" width="6.6640625" style="22" customWidth="1"/>
    <col min="12" max="12" width="6.44140625" style="22" customWidth="1"/>
    <col min="13" max="13" width="5.88671875" style="23" customWidth="1"/>
    <col min="14" max="14" width="6.33203125" style="23" customWidth="1"/>
    <col min="15" max="15" width="6.6640625" style="23" customWidth="1"/>
    <col min="16" max="16" width="5.6640625" style="15" customWidth="1"/>
    <col min="17" max="18" width="6.6640625" style="15" customWidth="1"/>
    <col min="19" max="16384" width="9.109375" style="15"/>
  </cols>
  <sheetData>
    <row r="1" spans="1:23" s="11" customFormat="1" ht="15.6">
      <c r="A1" s="144"/>
      <c r="B1" s="145" t="s">
        <v>169</v>
      </c>
      <c r="C1" s="136" t="str">
        <f>Kadar.ode.!C1</f>
        <v>Унети назив здравствене установе</v>
      </c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2"/>
      <c r="O1" s="13"/>
      <c r="P1" s="13"/>
      <c r="Q1" s="13"/>
      <c r="R1" s="37"/>
      <c r="S1" s="13"/>
      <c r="T1" s="37"/>
      <c r="W1" s="14"/>
    </row>
    <row r="2" spans="1:23" s="11" customFormat="1" ht="15.6">
      <c r="A2" s="144"/>
      <c r="B2" s="145" t="s">
        <v>170</v>
      </c>
      <c r="C2" s="136" t="str">
        <f>Kadar.ode.!C2</f>
        <v>Унети матични број здравствене установе</v>
      </c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2"/>
      <c r="O2" s="13"/>
      <c r="P2" s="13"/>
      <c r="Q2" s="13"/>
      <c r="R2" s="37"/>
      <c r="S2" s="13"/>
      <c r="T2" s="37"/>
      <c r="W2" s="14"/>
    </row>
    <row r="3" spans="1:23" s="11" customFormat="1" ht="15.6">
      <c r="A3" s="144"/>
      <c r="B3" s="145" t="s">
        <v>171</v>
      </c>
      <c r="C3" s="200" t="str">
        <f>Kadar.ode.!C3</f>
        <v>01.01.2025.</v>
      </c>
      <c r="D3" s="311"/>
      <c r="E3" s="140"/>
      <c r="F3" s="140"/>
      <c r="G3" s="140"/>
      <c r="H3" s="140"/>
      <c r="I3" s="140"/>
      <c r="J3" s="140"/>
      <c r="K3" s="140"/>
      <c r="L3" s="140"/>
      <c r="M3" s="140"/>
      <c r="N3" s="142"/>
      <c r="O3" s="13"/>
      <c r="P3" s="13"/>
      <c r="Q3" s="13"/>
      <c r="R3" s="37"/>
      <c r="S3" s="13"/>
      <c r="T3" s="37"/>
      <c r="W3" s="14"/>
    </row>
    <row r="4" spans="1:23" s="11" customFormat="1" ht="15.6">
      <c r="A4" s="144"/>
      <c r="B4" s="145" t="s">
        <v>1774</v>
      </c>
      <c r="C4" s="137" t="s">
        <v>294</v>
      </c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3"/>
      <c r="O4" s="13"/>
      <c r="P4" s="13"/>
      <c r="Q4" s="13"/>
      <c r="R4" s="37"/>
      <c r="S4" s="13"/>
      <c r="T4" s="37"/>
      <c r="W4" s="14"/>
    </row>
    <row r="5" spans="1:23" s="11" customFormat="1" ht="10.5" customHeight="1">
      <c r="A5" s="54"/>
      <c r="C5" s="84"/>
      <c r="F5" s="24"/>
      <c r="G5" s="24"/>
      <c r="H5" s="24"/>
      <c r="I5" s="24"/>
      <c r="J5" s="24"/>
      <c r="K5" s="24"/>
      <c r="L5" s="24"/>
      <c r="M5" s="24"/>
      <c r="O5" s="13"/>
      <c r="P5" s="13"/>
      <c r="Q5" s="13"/>
      <c r="R5" s="37"/>
      <c r="S5" s="13"/>
      <c r="T5" s="37"/>
      <c r="W5" s="14"/>
    </row>
    <row r="6" spans="1:23" ht="55.5" customHeight="1">
      <c r="A6" s="1053" t="s">
        <v>54</v>
      </c>
      <c r="B6" s="1052" t="s">
        <v>177</v>
      </c>
      <c r="C6" s="1052" t="s">
        <v>28</v>
      </c>
      <c r="D6" s="1052" t="s">
        <v>29</v>
      </c>
      <c r="E6" s="1052" t="s">
        <v>179</v>
      </c>
      <c r="F6" s="1052"/>
      <c r="G6" s="1052"/>
      <c r="H6" s="1052"/>
      <c r="I6" s="1052"/>
      <c r="J6" s="1052"/>
      <c r="K6" s="1052"/>
      <c r="L6" s="1052"/>
      <c r="M6" s="1052"/>
      <c r="N6" s="1052"/>
      <c r="O6" s="1052"/>
      <c r="P6" s="1052" t="s">
        <v>176</v>
      </c>
      <c r="Q6" s="1052"/>
      <c r="R6" s="1052"/>
    </row>
    <row r="7" spans="1:23" s="42" customFormat="1" ht="88.5" customHeight="1">
      <c r="A7" s="1053"/>
      <c r="B7" s="1052"/>
      <c r="C7" s="1052"/>
      <c r="D7" s="1052"/>
      <c r="E7" s="64" t="s">
        <v>127</v>
      </c>
      <c r="F7" s="203" t="s">
        <v>172</v>
      </c>
      <c r="G7" s="203" t="s">
        <v>173</v>
      </c>
      <c r="H7" s="64" t="s">
        <v>187</v>
      </c>
      <c r="I7" s="64" t="s">
        <v>188</v>
      </c>
      <c r="J7" s="64" t="s">
        <v>180</v>
      </c>
      <c r="K7" s="64" t="s">
        <v>181</v>
      </c>
      <c r="L7" s="64" t="s">
        <v>182</v>
      </c>
      <c r="M7" s="64" t="s">
        <v>128</v>
      </c>
      <c r="N7" s="64" t="s">
        <v>183</v>
      </c>
      <c r="O7" s="64" t="s">
        <v>184</v>
      </c>
      <c r="P7" s="64" t="s">
        <v>122</v>
      </c>
      <c r="Q7" s="64" t="s">
        <v>123</v>
      </c>
      <c r="R7" s="64" t="s">
        <v>124</v>
      </c>
    </row>
    <row r="8" spans="1:23" ht="24.9" customHeight="1">
      <c r="A8" s="68" t="s">
        <v>4839</v>
      </c>
      <c r="B8" s="68">
        <v>6</v>
      </c>
      <c r="C8" s="68"/>
      <c r="D8" s="68"/>
      <c r="E8" s="70"/>
      <c r="F8" s="70"/>
      <c r="G8" s="70"/>
      <c r="H8" s="63"/>
      <c r="I8" s="69">
        <f t="shared" ref="I8:I30" si="0">E8-H8</f>
        <v>0</v>
      </c>
      <c r="J8" s="70"/>
      <c r="K8" s="63"/>
      <c r="L8" s="69">
        <f t="shared" ref="L8:L30" si="1">J8-K8</f>
        <v>0</v>
      </c>
      <c r="M8" s="56"/>
      <c r="N8" s="63"/>
      <c r="O8" s="69">
        <f t="shared" ref="O8:O30" si="2">M8-N8</f>
        <v>0</v>
      </c>
      <c r="P8" s="71"/>
      <c r="Q8" s="71"/>
      <c r="R8" s="71"/>
    </row>
    <row r="9" spans="1:23" ht="24.9" customHeight="1">
      <c r="A9" s="68" t="s">
        <v>4840</v>
      </c>
      <c r="B9" s="68">
        <v>3</v>
      </c>
      <c r="C9" s="68"/>
      <c r="D9" s="68"/>
      <c r="E9" s="56"/>
      <c r="F9" s="70"/>
      <c r="G9" s="70"/>
      <c r="H9" s="63"/>
      <c r="I9" s="69">
        <f t="shared" si="0"/>
        <v>0</v>
      </c>
      <c r="J9" s="70"/>
      <c r="K9" s="63"/>
      <c r="L9" s="69">
        <f t="shared" si="1"/>
        <v>0</v>
      </c>
      <c r="M9" s="56"/>
      <c r="N9" s="63"/>
      <c r="O9" s="69">
        <f t="shared" si="2"/>
        <v>0</v>
      </c>
      <c r="P9" s="71"/>
      <c r="Q9" s="71"/>
      <c r="R9" s="71"/>
    </row>
    <row r="10" spans="1:23" ht="24.9" customHeight="1">
      <c r="A10" s="146" t="s">
        <v>4841</v>
      </c>
      <c r="B10" s="68">
        <v>3</v>
      </c>
      <c r="C10" s="68"/>
      <c r="D10" s="68"/>
      <c r="E10" s="56"/>
      <c r="F10" s="70"/>
      <c r="G10" s="70"/>
      <c r="H10" s="63"/>
      <c r="I10" s="69">
        <f t="shared" ref="I10:I24" si="3">E10-H10</f>
        <v>0</v>
      </c>
      <c r="J10" s="70"/>
      <c r="K10" s="63"/>
      <c r="L10" s="69">
        <f t="shared" ref="L10:L24" si="4">J10-K10</f>
        <v>0</v>
      </c>
      <c r="M10" s="56"/>
      <c r="N10" s="63"/>
      <c r="O10" s="69">
        <f t="shared" ref="O10:O24" si="5">M10-N10</f>
        <v>0</v>
      </c>
      <c r="P10" s="71"/>
      <c r="Q10" s="71"/>
      <c r="R10" s="71"/>
    </row>
    <row r="11" spans="1:23" ht="24.9" customHeight="1">
      <c r="A11" s="68" t="s">
        <v>4842</v>
      </c>
      <c r="B11" s="68">
        <v>2</v>
      </c>
      <c r="C11" s="68"/>
      <c r="D11" s="68"/>
      <c r="E11" s="68"/>
      <c r="F11" s="204"/>
      <c r="G11" s="204"/>
      <c r="H11" s="63"/>
      <c r="I11" s="69">
        <f t="shared" ref="I11:I18" si="6">E11-H11</f>
        <v>0</v>
      </c>
      <c r="J11" s="68"/>
      <c r="K11" s="63"/>
      <c r="L11" s="69">
        <f t="shared" ref="L11:L18" si="7">J11-K11</f>
        <v>0</v>
      </c>
      <c r="M11" s="68"/>
      <c r="N11" s="63"/>
      <c r="O11" s="69">
        <f t="shared" ref="O11:O18" si="8">M11-N11</f>
        <v>0</v>
      </c>
      <c r="P11" s="71"/>
      <c r="Q11" s="71"/>
      <c r="R11" s="71"/>
    </row>
    <row r="12" spans="1:23" ht="24.9" customHeight="1">
      <c r="A12" s="68" t="s">
        <v>4843</v>
      </c>
      <c r="B12" s="68">
        <v>5</v>
      </c>
      <c r="C12" s="68"/>
      <c r="D12" s="68"/>
      <c r="E12" s="68"/>
      <c r="F12" s="204"/>
      <c r="G12" s="204"/>
      <c r="H12" s="63"/>
      <c r="I12" s="69">
        <f t="shared" si="6"/>
        <v>0</v>
      </c>
      <c r="J12" s="68"/>
      <c r="K12" s="63"/>
      <c r="L12" s="69">
        <f t="shared" si="7"/>
        <v>0</v>
      </c>
      <c r="M12" s="68"/>
      <c r="N12" s="63"/>
      <c r="O12" s="69">
        <f t="shared" si="8"/>
        <v>0</v>
      </c>
      <c r="P12" s="71"/>
      <c r="Q12" s="71"/>
      <c r="R12" s="71"/>
    </row>
    <row r="13" spans="1:23" ht="24.9" customHeight="1">
      <c r="A13" s="68" t="s">
        <v>4844</v>
      </c>
      <c r="B13" s="68">
        <v>2</v>
      </c>
      <c r="C13" s="68"/>
      <c r="D13" s="68"/>
      <c r="E13" s="68"/>
      <c r="F13" s="204"/>
      <c r="G13" s="204"/>
      <c r="H13" s="63"/>
      <c r="I13" s="69">
        <f t="shared" si="6"/>
        <v>0</v>
      </c>
      <c r="J13" s="68"/>
      <c r="K13" s="63"/>
      <c r="L13" s="69">
        <f t="shared" si="7"/>
        <v>0</v>
      </c>
      <c r="M13" s="68"/>
      <c r="N13" s="63"/>
      <c r="O13" s="69">
        <f t="shared" si="8"/>
        <v>0</v>
      </c>
      <c r="P13" s="71"/>
      <c r="Q13" s="71"/>
      <c r="R13" s="71"/>
    </row>
    <row r="14" spans="1:23" ht="24.9" customHeight="1">
      <c r="A14" s="68" t="s">
        <v>4845</v>
      </c>
      <c r="B14" s="68">
        <v>3</v>
      </c>
      <c r="C14" s="68"/>
      <c r="D14" s="68"/>
      <c r="E14" s="68"/>
      <c r="F14" s="204"/>
      <c r="G14" s="204"/>
      <c r="H14" s="63"/>
      <c r="I14" s="69">
        <f t="shared" si="6"/>
        <v>0</v>
      </c>
      <c r="J14" s="68"/>
      <c r="K14" s="63"/>
      <c r="L14" s="69">
        <f t="shared" si="7"/>
        <v>0</v>
      </c>
      <c r="M14" s="68"/>
      <c r="N14" s="63"/>
      <c r="O14" s="69">
        <f t="shared" si="8"/>
        <v>0</v>
      </c>
      <c r="P14" s="71"/>
      <c r="Q14" s="71"/>
      <c r="R14" s="71"/>
    </row>
    <row r="15" spans="1:23" ht="24.9" customHeight="1">
      <c r="A15" s="68" t="s">
        <v>4846</v>
      </c>
      <c r="B15" s="68">
        <v>3</v>
      </c>
      <c r="C15" s="68"/>
      <c r="D15" s="68"/>
      <c r="E15" s="68"/>
      <c r="F15" s="204"/>
      <c r="G15" s="204"/>
      <c r="H15" s="63"/>
      <c r="I15" s="69">
        <f t="shared" si="6"/>
        <v>0</v>
      </c>
      <c r="J15" s="68"/>
      <c r="K15" s="63"/>
      <c r="L15" s="69">
        <f t="shared" si="7"/>
        <v>0</v>
      </c>
      <c r="M15" s="68"/>
      <c r="N15" s="63"/>
      <c r="O15" s="69">
        <f t="shared" si="8"/>
        <v>0</v>
      </c>
      <c r="P15" s="71"/>
      <c r="Q15" s="71"/>
      <c r="R15" s="71"/>
    </row>
    <row r="16" spans="1:23" ht="24.9" customHeight="1">
      <c r="A16" s="68" t="s">
        <v>4847</v>
      </c>
      <c r="B16" s="68">
        <v>10</v>
      </c>
      <c r="C16" s="68"/>
      <c r="D16" s="68"/>
      <c r="E16" s="68"/>
      <c r="F16" s="204"/>
      <c r="G16" s="204"/>
      <c r="H16" s="63"/>
      <c r="I16" s="69">
        <f t="shared" si="6"/>
        <v>0</v>
      </c>
      <c r="J16" s="68"/>
      <c r="K16" s="63"/>
      <c r="L16" s="69">
        <f t="shared" si="7"/>
        <v>0</v>
      </c>
      <c r="M16" s="68"/>
      <c r="N16" s="63"/>
      <c r="O16" s="69">
        <f t="shared" si="8"/>
        <v>0</v>
      </c>
      <c r="P16" s="71"/>
      <c r="Q16" s="71"/>
      <c r="R16" s="71"/>
    </row>
    <row r="17" spans="1:18" ht="24.9" customHeight="1">
      <c r="A17" s="146" t="s">
        <v>4848</v>
      </c>
      <c r="B17" s="68">
        <v>1</v>
      </c>
      <c r="C17" s="68"/>
      <c r="D17" s="68"/>
      <c r="E17" s="56"/>
      <c r="F17" s="70"/>
      <c r="G17" s="70"/>
      <c r="H17" s="63"/>
      <c r="I17" s="69">
        <f t="shared" si="6"/>
        <v>0</v>
      </c>
      <c r="J17" s="70"/>
      <c r="K17" s="63"/>
      <c r="L17" s="69">
        <f t="shared" si="7"/>
        <v>0</v>
      </c>
      <c r="M17" s="56"/>
      <c r="N17" s="63"/>
      <c r="O17" s="69">
        <f t="shared" si="8"/>
        <v>0</v>
      </c>
      <c r="P17" s="71"/>
      <c r="Q17" s="71"/>
      <c r="R17" s="71"/>
    </row>
    <row r="18" spans="1:18" ht="24.9" customHeight="1">
      <c r="A18" s="68" t="s">
        <v>4849</v>
      </c>
      <c r="B18" s="68">
        <v>1</v>
      </c>
      <c r="C18" s="68"/>
      <c r="D18" s="68"/>
      <c r="E18" s="68"/>
      <c r="F18" s="204"/>
      <c r="G18" s="204"/>
      <c r="H18" s="63"/>
      <c r="I18" s="69">
        <f t="shared" si="6"/>
        <v>0</v>
      </c>
      <c r="J18" s="68"/>
      <c r="K18" s="63"/>
      <c r="L18" s="69">
        <f t="shared" si="7"/>
        <v>0</v>
      </c>
      <c r="M18" s="68"/>
      <c r="N18" s="63"/>
      <c r="O18" s="69">
        <f t="shared" si="8"/>
        <v>0</v>
      </c>
      <c r="P18" s="71"/>
      <c r="Q18" s="71"/>
      <c r="R18" s="71"/>
    </row>
    <row r="19" spans="1:18" ht="24.9" customHeight="1">
      <c r="A19" s="68" t="s">
        <v>4850</v>
      </c>
      <c r="B19" s="68">
        <v>5</v>
      </c>
      <c r="C19" s="68"/>
      <c r="D19" s="68"/>
      <c r="E19" s="68"/>
      <c r="F19" s="204"/>
      <c r="G19" s="204"/>
      <c r="H19" s="63"/>
      <c r="I19" s="69">
        <f t="shared" si="3"/>
        <v>0</v>
      </c>
      <c r="J19" s="68"/>
      <c r="K19" s="63"/>
      <c r="L19" s="69">
        <f t="shared" si="4"/>
        <v>0</v>
      </c>
      <c r="M19" s="68"/>
      <c r="N19" s="63"/>
      <c r="O19" s="69">
        <f t="shared" si="5"/>
        <v>0</v>
      </c>
      <c r="P19" s="71"/>
      <c r="Q19" s="71"/>
      <c r="R19" s="71"/>
    </row>
    <row r="20" spans="1:18" ht="24.9" customHeight="1">
      <c r="A20" s="68" t="s">
        <v>4858</v>
      </c>
      <c r="B20" s="68">
        <v>3</v>
      </c>
      <c r="C20" s="68"/>
      <c r="D20" s="68"/>
      <c r="E20" s="68"/>
      <c r="F20" s="204"/>
      <c r="G20" s="204"/>
      <c r="H20" s="63"/>
      <c r="I20" s="69">
        <f t="shared" si="3"/>
        <v>0</v>
      </c>
      <c r="J20" s="68"/>
      <c r="K20" s="63"/>
      <c r="L20" s="69">
        <f t="shared" si="4"/>
        <v>0</v>
      </c>
      <c r="M20" s="68"/>
      <c r="N20" s="63"/>
      <c r="O20" s="69">
        <f t="shared" si="5"/>
        <v>0</v>
      </c>
      <c r="P20" s="71"/>
      <c r="Q20" s="71"/>
      <c r="R20" s="71"/>
    </row>
    <row r="21" spans="1:18" ht="24.9" customHeight="1">
      <c r="A21" s="68" t="s">
        <v>4851</v>
      </c>
      <c r="B21" s="68">
        <v>3</v>
      </c>
      <c r="C21" s="68"/>
      <c r="D21" s="68"/>
      <c r="E21" s="68"/>
      <c r="F21" s="204"/>
      <c r="G21" s="204"/>
      <c r="H21" s="63"/>
      <c r="I21" s="69">
        <f t="shared" si="3"/>
        <v>0</v>
      </c>
      <c r="J21" s="68"/>
      <c r="K21" s="63"/>
      <c r="L21" s="69">
        <f t="shared" si="4"/>
        <v>0</v>
      </c>
      <c r="M21" s="68"/>
      <c r="N21" s="63"/>
      <c r="O21" s="69">
        <f t="shared" si="5"/>
        <v>0</v>
      </c>
      <c r="P21" s="71"/>
      <c r="Q21" s="71"/>
      <c r="R21" s="71"/>
    </row>
    <row r="22" spans="1:18" ht="24.9" customHeight="1">
      <c r="A22" s="68" t="s">
        <v>4852</v>
      </c>
      <c r="B22" s="68">
        <v>10</v>
      </c>
      <c r="C22" s="68"/>
      <c r="D22" s="68"/>
      <c r="E22" s="68"/>
      <c r="F22" s="204"/>
      <c r="G22" s="204"/>
      <c r="H22" s="63"/>
      <c r="I22" s="69">
        <f t="shared" si="3"/>
        <v>0</v>
      </c>
      <c r="J22" s="68"/>
      <c r="K22" s="63"/>
      <c r="L22" s="69">
        <f t="shared" si="4"/>
        <v>0</v>
      </c>
      <c r="M22" s="68"/>
      <c r="N22" s="63"/>
      <c r="O22" s="69">
        <f t="shared" si="5"/>
        <v>0</v>
      </c>
      <c r="P22" s="71"/>
      <c r="Q22" s="71"/>
      <c r="R22" s="71"/>
    </row>
    <row r="23" spans="1:18" ht="24.9" customHeight="1">
      <c r="A23" s="68" t="s">
        <v>4853</v>
      </c>
      <c r="B23" s="68">
        <v>3</v>
      </c>
      <c r="C23" s="68"/>
      <c r="D23" s="68"/>
      <c r="E23" s="68"/>
      <c r="F23" s="204"/>
      <c r="G23" s="204"/>
      <c r="H23" s="63"/>
      <c r="I23" s="69">
        <f t="shared" si="3"/>
        <v>0</v>
      </c>
      <c r="J23" s="68"/>
      <c r="K23" s="63"/>
      <c r="L23" s="69">
        <f t="shared" si="4"/>
        <v>0</v>
      </c>
      <c r="M23" s="68"/>
      <c r="N23" s="63"/>
      <c r="O23" s="69">
        <f t="shared" si="5"/>
        <v>0</v>
      </c>
      <c r="P23" s="71"/>
      <c r="Q23" s="71"/>
      <c r="R23" s="71"/>
    </row>
    <row r="24" spans="1:18" ht="24.9" customHeight="1">
      <c r="A24" s="68" t="s">
        <v>4854</v>
      </c>
      <c r="B24" s="68">
        <v>1</v>
      </c>
      <c r="C24" s="68"/>
      <c r="D24" s="68"/>
      <c r="E24" s="68"/>
      <c r="F24" s="204"/>
      <c r="G24" s="204"/>
      <c r="H24" s="63"/>
      <c r="I24" s="69">
        <f t="shared" si="3"/>
        <v>0</v>
      </c>
      <c r="J24" s="68"/>
      <c r="K24" s="63"/>
      <c r="L24" s="69">
        <f t="shared" si="4"/>
        <v>0</v>
      </c>
      <c r="M24" s="68"/>
      <c r="N24" s="63"/>
      <c r="O24" s="69">
        <f t="shared" si="5"/>
        <v>0</v>
      </c>
      <c r="P24" s="71"/>
      <c r="Q24" s="71"/>
      <c r="R24" s="71"/>
    </row>
    <row r="25" spans="1:18" ht="15" customHeight="1">
      <c r="A25" s="146" t="s">
        <v>4857</v>
      </c>
      <c r="B25" s="68">
        <v>2</v>
      </c>
      <c r="C25" s="68"/>
      <c r="D25" s="68"/>
      <c r="E25" s="56"/>
      <c r="F25" s="70"/>
      <c r="G25" s="70"/>
      <c r="H25" s="63"/>
      <c r="I25" s="69">
        <f t="shared" si="0"/>
        <v>0</v>
      </c>
      <c r="J25" s="70"/>
      <c r="K25" s="63"/>
      <c r="L25" s="69">
        <f t="shared" si="1"/>
        <v>0</v>
      </c>
      <c r="M25" s="56"/>
      <c r="N25" s="63"/>
      <c r="O25" s="69">
        <f t="shared" si="2"/>
        <v>0</v>
      </c>
      <c r="P25" s="71"/>
      <c r="Q25" s="71"/>
      <c r="R25" s="71"/>
    </row>
    <row r="26" spans="1:18" ht="12" customHeight="1">
      <c r="A26" s="173" t="s">
        <v>4855</v>
      </c>
      <c r="B26" s="173">
        <v>66</v>
      </c>
      <c r="C26" s="173"/>
      <c r="D26" s="173"/>
      <c r="E26" s="173"/>
      <c r="F26" s="173"/>
      <c r="G26" s="173"/>
      <c r="H26" s="173">
        <v>6.6</v>
      </c>
      <c r="I26" s="173">
        <f t="shared" si="0"/>
        <v>-6.6</v>
      </c>
      <c r="J26" s="173">
        <v>0</v>
      </c>
      <c r="K26" s="173">
        <v>13.2</v>
      </c>
      <c r="L26" s="173">
        <f t="shared" si="1"/>
        <v>-13.2</v>
      </c>
      <c r="M26" s="173">
        <v>0</v>
      </c>
      <c r="N26" s="173"/>
      <c r="O26" s="173">
        <f t="shared" si="2"/>
        <v>0</v>
      </c>
      <c r="P26" s="173"/>
      <c r="Q26" s="173"/>
      <c r="R26" s="173"/>
    </row>
    <row r="27" spans="1:18" ht="15" customHeight="1">
      <c r="A27" s="68" t="s">
        <v>4856</v>
      </c>
      <c r="B27" s="68">
        <v>40</v>
      </c>
      <c r="C27" s="68"/>
      <c r="D27" s="68"/>
      <c r="E27" s="68">
        <v>2</v>
      </c>
      <c r="F27" s="204"/>
      <c r="G27" s="204">
        <v>2</v>
      </c>
      <c r="H27" s="63">
        <v>2.6666666666666665</v>
      </c>
      <c r="I27" s="69">
        <f t="shared" si="0"/>
        <v>-0.66666666666666652</v>
      </c>
      <c r="J27" s="68">
        <v>3</v>
      </c>
      <c r="K27" s="63">
        <v>2.6666666666666665</v>
      </c>
      <c r="L27" s="69">
        <f t="shared" si="1"/>
        <v>0.33333333333333348</v>
      </c>
      <c r="M27" s="68">
        <v>2</v>
      </c>
      <c r="N27" s="63">
        <v>3</v>
      </c>
      <c r="O27" s="69">
        <f t="shared" si="2"/>
        <v>-1</v>
      </c>
      <c r="P27" s="71"/>
      <c r="Q27" s="71"/>
      <c r="R27" s="71"/>
    </row>
    <row r="28" spans="1:18" ht="15" customHeight="1">
      <c r="A28" s="68"/>
      <c r="B28" s="68"/>
      <c r="C28" s="68"/>
      <c r="D28" s="68"/>
      <c r="E28" s="68"/>
      <c r="F28" s="204"/>
      <c r="G28" s="204"/>
      <c r="H28" s="63"/>
      <c r="I28" s="69">
        <f t="shared" si="0"/>
        <v>0</v>
      </c>
      <c r="J28" s="68"/>
      <c r="K28" s="63"/>
      <c r="L28" s="69">
        <f t="shared" si="1"/>
        <v>0</v>
      </c>
      <c r="M28" s="68"/>
      <c r="N28" s="63"/>
      <c r="O28" s="69">
        <f t="shared" si="2"/>
        <v>0</v>
      </c>
      <c r="P28" s="71"/>
      <c r="Q28" s="71"/>
      <c r="R28" s="71"/>
    </row>
    <row r="29" spans="1:18" ht="15" customHeight="1">
      <c r="A29" s="68" t="s">
        <v>49</v>
      </c>
      <c r="B29" s="68">
        <v>44</v>
      </c>
      <c r="C29" s="68">
        <v>3</v>
      </c>
      <c r="D29" s="68">
        <v>36000</v>
      </c>
      <c r="E29" s="68">
        <v>8</v>
      </c>
      <c r="F29" s="204">
        <v>1</v>
      </c>
      <c r="G29" s="204">
        <v>7</v>
      </c>
      <c r="H29" s="63">
        <v>10.588235294117647</v>
      </c>
      <c r="I29" s="69">
        <f t="shared" si="0"/>
        <v>-2.5882352941176467</v>
      </c>
      <c r="J29" s="68">
        <v>40</v>
      </c>
      <c r="K29" s="63">
        <v>52.352941176470587</v>
      </c>
      <c r="L29" s="69">
        <f t="shared" si="1"/>
        <v>-12.352941176470587</v>
      </c>
      <c r="M29" s="68"/>
      <c r="N29" s="63"/>
      <c r="O29" s="69">
        <f t="shared" si="2"/>
        <v>0</v>
      </c>
      <c r="P29" s="71"/>
      <c r="Q29" s="71"/>
      <c r="R29" s="71"/>
    </row>
    <row r="30" spans="1:18" ht="15" customHeight="1">
      <c r="A30" s="68"/>
      <c r="B30" s="68"/>
      <c r="C30" s="68"/>
      <c r="D30" s="68"/>
      <c r="E30" s="68"/>
      <c r="F30" s="204"/>
      <c r="G30" s="204"/>
      <c r="H30" s="63"/>
      <c r="I30" s="69">
        <f t="shared" si="0"/>
        <v>0</v>
      </c>
      <c r="J30" s="68"/>
      <c r="K30" s="63"/>
      <c r="L30" s="69">
        <f t="shared" si="1"/>
        <v>0</v>
      </c>
      <c r="M30" s="68"/>
      <c r="N30" s="63"/>
      <c r="O30" s="69">
        <f t="shared" si="2"/>
        <v>0</v>
      </c>
      <c r="P30" s="71"/>
      <c r="Q30" s="71"/>
      <c r="R30" s="71"/>
    </row>
    <row r="31" spans="1:18" s="43" customFormat="1" ht="12" customHeight="1">
      <c r="A31" s="173" t="s">
        <v>2</v>
      </c>
      <c r="B31" s="173"/>
      <c r="C31" s="173"/>
      <c r="D31" s="173"/>
      <c r="E31" s="173">
        <f t="shared" ref="E31:R31" si="9">SUM(E8:E30)</f>
        <v>10</v>
      </c>
      <c r="F31" s="173">
        <f t="shared" si="9"/>
        <v>1</v>
      </c>
      <c r="G31" s="173">
        <f t="shared" si="9"/>
        <v>9</v>
      </c>
      <c r="H31" s="173">
        <f t="shared" si="9"/>
        <v>19.854901960784311</v>
      </c>
      <c r="I31" s="173">
        <f t="shared" si="9"/>
        <v>-9.8549019607843125</v>
      </c>
      <c r="J31" s="173">
        <f t="shared" si="9"/>
        <v>43</v>
      </c>
      <c r="K31" s="173">
        <f t="shared" si="9"/>
        <v>68.219607843137254</v>
      </c>
      <c r="L31" s="173">
        <f t="shared" si="9"/>
        <v>-25.219607843137254</v>
      </c>
      <c r="M31" s="173">
        <f t="shared" si="9"/>
        <v>2</v>
      </c>
      <c r="N31" s="173">
        <f t="shared" si="9"/>
        <v>3</v>
      </c>
      <c r="O31" s="173">
        <f t="shared" si="9"/>
        <v>-1</v>
      </c>
      <c r="P31" s="173">
        <f t="shared" si="9"/>
        <v>0</v>
      </c>
      <c r="Q31" s="173">
        <f t="shared" si="9"/>
        <v>0</v>
      </c>
      <c r="R31" s="173">
        <f t="shared" si="9"/>
        <v>0</v>
      </c>
    </row>
    <row r="32" spans="1:18">
      <c r="A32" s="67" t="s">
        <v>178</v>
      </c>
    </row>
    <row r="33" spans="1:18" s="28" customFormat="1" ht="27" customHeight="1">
      <c r="A33" s="108"/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</row>
    <row r="34" spans="1:18" s="28" customFormat="1" ht="17.25" customHeight="1"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</row>
    <row r="35" spans="1:18">
      <c r="A35" s="61"/>
      <c r="B35" s="61"/>
      <c r="C35" s="61"/>
      <c r="D35" s="61"/>
      <c r="E35" s="62"/>
      <c r="F35" s="62"/>
      <c r="G35" s="62"/>
      <c r="H35" s="62"/>
      <c r="I35" s="62"/>
      <c r="J35" s="62"/>
      <c r="K35" s="62"/>
      <c r="L35" s="62"/>
      <c r="M35" s="61"/>
      <c r="N35" s="61"/>
      <c r="O35" s="61"/>
      <c r="R35" s="51"/>
    </row>
    <row r="36" spans="1:18">
      <c r="A36" s="61"/>
      <c r="B36" s="61"/>
      <c r="C36" s="61"/>
      <c r="D36" s="61"/>
      <c r="E36" s="62"/>
      <c r="F36" s="62"/>
      <c r="G36" s="62"/>
      <c r="H36" s="62"/>
      <c r="I36" s="62"/>
      <c r="J36" s="62"/>
      <c r="K36" s="62"/>
      <c r="L36" s="62"/>
      <c r="M36" s="61"/>
      <c r="N36" s="61"/>
      <c r="O36" s="61"/>
    </row>
    <row r="37" spans="1:18">
      <c r="A37" s="61"/>
      <c r="B37" s="61"/>
      <c r="C37" s="61"/>
      <c r="D37" s="61"/>
      <c r="E37" s="62"/>
      <c r="F37" s="62"/>
      <c r="G37" s="62"/>
      <c r="H37" s="62"/>
      <c r="I37" s="62"/>
      <c r="J37" s="62"/>
      <c r="K37" s="62"/>
      <c r="L37" s="62"/>
      <c r="M37" s="61"/>
      <c r="N37" s="61"/>
      <c r="O37" s="61"/>
    </row>
  </sheetData>
  <mergeCells count="6">
    <mergeCell ref="P6:R6"/>
    <mergeCell ref="C6:C7"/>
    <mergeCell ref="D6:D7"/>
    <mergeCell ref="A6:A7"/>
    <mergeCell ref="B6:B7"/>
    <mergeCell ref="E6:O6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32"/>
  <sheetViews>
    <sheetView view="pageBreakPreview" topLeftCell="A19" zoomScale="136" zoomScaleNormal="100" zoomScaleSheetLayoutView="136" workbookViewId="0">
      <selection activeCell="Y26" sqref="Y26"/>
    </sheetView>
  </sheetViews>
  <sheetFormatPr defaultColWidth="9.109375" defaultRowHeight="15.6"/>
  <cols>
    <col min="1" max="1" width="30.44140625" style="11" customWidth="1"/>
    <col min="2" max="2" width="7.6640625" style="14" customWidth="1"/>
    <col min="3" max="3" width="5" style="14" customWidth="1"/>
    <col min="4" max="8" width="5.33203125" style="14" customWidth="1"/>
    <col min="9" max="9" width="5.33203125" style="16" customWidth="1"/>
    <col min="10" max="10" width="4.5546875" style="16" customWidth="1"/>
    <col min="11" max="14" width="4.88671875" style="11" customWidth="1"/>
    <col min="15" max="15" width="5.33203125" style="14" customWidth="1"/>
    <col min="16" max="17" width="5.33203125" style="11" customWidth="1"/>
    <col min="18" max="18" width="5.6640625" style="11" customWidth="1"/>
    <col min="19" max="19" width="4.88671875" style="11" customWidth="1"/>
    <col min="20" max="26" width="5.33203125" style="11" customWidth="1"/>
    <col min="27" max="16384" width="9.109375" style="11"/>
  </cols>
  <sheetData>
    <row r="1" spans="1:26">
      <c r="A1" s="144"/>
      <c r="B1" s="145" t="s">
        <v>169</v>
      </c>
      <c r="C1" s="136" t="str">
        <f>Kadar.ode.!C1</f>
        <v>Унети назив здравствене установе</v>
      </c>
      <c r="D1" s="140"/>
      <c r="E1" s="140"/>
      <c r="F1" s="140"/>
      <c r="G1" s="140"/>
      <c r="H1" s="140"/>
      <c r="I1" s="140"/>
      <c r="J1" s="140"/>
      <c r="K1" s="140"/>
      <c r="L1" s="269"/>
      <c r="M1" s="269"/>
      <c r="N1" s="269"/>
      <c r="O1" s="140"/>
      <c r="P1" s="140"/>
      <c r="Q1" s="140"/>
      <c r="R1" s="140"/>
      <c r="S1" s="142"/>
    </row>
    <row r="2" spans="1:26">
      <c r="A2" s="144"/>
      <c r="B2" s="145" t="s">
        <v>170</v>
      </c>
      <c r="C2" s="136" t="str">
        <f>Kadar.ode.!C2</f>
        <v>Унети матични број здравствене установе</v>
      </c>
      <c r="D2" s="140"/>
      <c r="E2" s="140"/>
      <c r="F2" s="140"/>
      <c r="G2" s="140"/>
      <c r="H2" s="140"/>
      <c r="I2" s="140"/>
      <c r="J2" s="140"/>
      <c r="K2" s="140"/>
      <c r="L2" s="269"/>
      <c r="M2" s="269"/>
      <c r="N2" s="269"/>
      <c r="O2" s="140"/>
      <c r="P2" s="140"/>
      <c r="Q2" s="140"/>
      <c r="R2" s="140"/>
      <c r="S2" s="142"/>
    </row>
    <row r="3" spans="1:26">
      <c r="A3" s="144"/>
      <c r="B3" s="145" t="s">
        <v>171</v>
      </c>
      <c r="C3" s="200" t="str">
        <f>Kadar.ode.!C3</f>
        <v>01.01.2025.</v>
      </c>
      <c r="D3" s="311"/>
      <c r="E3" s="311"/>
      <c r="F3" s="140"/>
      <c r="G3" s="140"/>
      <c r="H3" s="140"/>
      <c r="I3" s="140"/>
      <c r="J3" s="140"/>
      <c r="K3" s="140"/>
      <c r="L3" s="269"/>
      <c r="M3" s="269"/>
      <c r="N3" s="269"/>
      <c r="O3" s="140"/>
      <c r="P3" s="140"/>
      <c r="Q3" s="140"/>
      <c r="R3" s="140"/>
      <c r="S3" s="142"/>
    </row>
    <row r="4" spans="1:26">
      <c r="A4" s="144"/>
      <c r="B4" s="145" t="s">
        <v>1775</v>
      </c>
      <c r="C4" s="137" t="s">
        <v>295</v>
      </c>
      <c r="D4" s="141"/>
      <c r="E4" s="141"/>
      <c r="F4" s="141"/>
      <c r="G4" s="141"/>
      <c r="H4" s="141"/>
      <c r="I4" s="141"/>
      <c r="J4" s="141"/>
      <c r="K4" s="141"/>
      <c r="L4" s="270"/>
      <c r="M4" s="270"/>
      <c r="N4" s="270"/>
      <c r="O4" s="141"/>
      <c r="P4" s="141"/>
      <c r="Q4" s="141"/>
      <c r="R4" s="141"/>
      <c r="S4" s="143"/>
    </row>
    <row r="5" spans="1:26" ht="9" customHeight="1">
      <c r="A5" s="54"/>
      <c r="B5" s="11"/>
      <c r="C5" s="53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1:26" ht="45.75" customHeight="1">
      <c r="A6" s="1055" t="s">
        <v>292</v>
      </c>
      <c r="B6" s="1056" t="s">
        <v>30</v>
      </c>
      <c r="C6" s="1047" t="s">
        <v>166</v>
      </c>
      <c r="D6" s="1054" t="s">
        <v>179</v>
      </c>
      <c r="E6" s="1054"/>
      <c r="F6" s="1054"/>
      <c r="G6" s="1054"/>
      <c r="H6" s="1054"/>
      <c r="I6" s="1054"/>
      <c r="J6" s="1054"/>
      <c r="K6" s="1054"/>
      <c r="L6" s="1054"/>
      <c r="M6" s="1054"/>
      <c r="N6" s="1054"/>
      <c r="O6" s="1054"/>
      <c r="P6" s="1054"/>
      <c r="Q6" s="1054"/>
      <c r="R6" s="1054"/>
      <c r="S6" s="1054"/>
      <c r="T6" s="1054"/>
      <c r="U6" s="1054"/>
      <c r="V6" s="1054"/>
      <c r="W6" s="1054" t="s">
        <v>176</v>
      </c>
      <c r="X6" s="1054"/>
      <c r="Y6" s="1054"/>
      <c r="Z6" s="1054"/>
    </row>
    <row r="7" spans="1:26" s="44" customFormat="1" ht="66" customHeight="1">
      <c r="A7" s="1055"/>
      <c r="B7" s="1056"/>
      <c r="C7" s="1047"/>
      <c r="D7" s="162" t="s">
        <v>127</v>
      </c>
      <c r="E7" s="162" t="s">
        <v>189</v>
      </c>
      <c r="F7" s="178" t="s">
        <v>172</v>
      </c>
      <c r="G7" s="178" t="s">
        <v>173</v>
      </c>
      <c r="H7" s="162" t="s">
        <v>303</v>
      </c>
      <c r="I7" s="163" t="s">
        <v>57</v>
      </c>
      <c r="J7" s="178" t="s">
        <v>304</v>
      </c>
      <c r="K7" s="164" t="s">
        <v>64</v>
      </c>
      <c r="L7" s="443" t="s">
        <v>189</v>
      </c>
      <c r="M7" s="442" t="s">
        <v>304</v>
      </c>
      <c r="N7" s="164" t="s">
        <v>64</v>
      </c>
      <c r="O7" s="164" t="s">
        <v>190</v>
      </c>
      <c r="P7" s="164" t="s">
        <v>303</v>
      </c>
      <c r="Q7" s="163" t="s">
        <v>57</v>
      </c>
      <c r="R7" s="178" t="s">
        <v>304</v>
      </c>
      <c r="S7" s="162" t="s">
        <v>64</v>
      </c>
      <c r="T7" s="165" t="s">
        <v>191</v>
      </c>
      <c r="U7" s="165" t="s">
        <v>125</v>
      </c>
      <c r="V7" s="165" t="s">
        <v>27</v>
      </c>
      <c r="W7" s="162" t="s">
        <v>122</v>
      </c>
      <c r="X7" s="162" t="s">
        <v>291</v>
      </c>
      <c r="Y7" s="162" t="s">
        <v>129</v>
      </c>
      <c r="Z7" s="162" t="s">
        <v>124</v>
      </c>
    </row>
    <row r="8" spans="1:26">
      <c r="A8" s="147" t="s">
        <v>31</v>
      </c>
      <c r="B8" s="56">
        <v>786</v>
      </c>
      <c r="C8" s="70">
        <v>4</v>
      </c>
      <c r="D8" s="56">
        <v>10</v>
      </c>
      <c r="E8" s="56"/>
      <c r="F8" s="70">
        <v>1</v>
      </c>
      <c r="G8" s="70">
        <v>8</v>
      </c>
      <c r="H8" s="56">
        <v>11.228571428571428</v>
      </c>
      <c r="I8" s="453"/>
      <c r="J8" s="452">
        <v>11.228571428571428</v>
      </c>
      <c r="K8" s="469">
        <v>-1.2285714285714278</v>
      </c>
      <c r="L8" s="56"/>
      <c r="M8" s="469"/>
      <c r="N8" s="469"/>
      <c r="O8" s="56">
        <v>19</v>
      </c>
      <c r="P8" s="453">
        <v>24.457142857142856</v>
      </c>
      <c r="Q8" s="56"/>
      <c r="R8" s="452">
        <f t="shared" ref="R8:R25" si="0">SUM(P8:Q8)</f>
        <v>24.457142857142856</v>
      </c>
      <c r="S8" s="470">
        <f t="shared" ref="S8:S25" si="1">O8-(P8+Q8)</f>
        <v>-5.4571428571428555</v>
      </c>
      <c r="T8" s="73"/>
      <c r="U8" s="471"/>
      <c r="V8" s="470"/>
      <c r="W8" s="76">
        <v>2</v>
      </c>
      <c r="X8" s="76">
        <v>0</v>
      </c>
      <c r="Y8" s="76">
        <v>0</v>
      </c>
      <c r="Z8" s="76">
        <v>0</v>
      </c>
    </row>
    <row r="9" spans="1:26">
      <c r="A9" s="147" t="s">
        <v>32</v>
      </c>
      <c r="B9" s="56"/>
      <c r="C9" s="70">
        <v>2</v>
      </c>
      <c r="D9" s="56">
        <v>3</v>
      </c>
      <c r="E9" s="56"/>
      <c r="F9" s="70">
        <v>0</v>
      </c>
      <c r="G9" s="70">
        <v>3</v>
      </c>
      <c r="H9" s="56">
        <v>4</v>
      </c>
      <c r="I9" s="453"/>
      <c r="J9" s="452">
        <v>4</v>
      </c>
      <c r="K9" s="469">
        <v>-1</v>
      </c>
      <c r="L9" s="56"/>
      <c r="M9" s="469"/>
      <c r="N9" s="469"/>
      <c r="O9" s="56">
        <v>4</v>
      </c>
      <c r="P9" s="453">
        <v>8</v>
      </c>
      <c r="Q9" s="56"/>
      <c r="R9" s="452">
        <f>SUM(P9:Q9)</f>
        <v>8</v>
      </c>
      <c r="S9" s="470">
        <f t="shared" si="1"/>
        <v>-4</v>
      </c>
      <c r="T9" s="73"/>
      <c r="U9" s="471"/>
      <c r="V9" s="470">
        <f t="shared" ref="V9:V23" si="2">T9-U9</f>
        <v>0</v>
      </c>
      <c r="W9" s="76">
        <v>0</v>
      </c>
      <c r="X9" s="76">
        <v>0</v>
      </c>
      <c r="Y9" s="76">
        <v>0</v>
      </c>
      <c r="Z9" s="76">
        <v>0</v>
      </c>
    </row>
    <row r="10" spans="1:26">
      <c r="A10" s="147" t="s">
        <v>33</v>
      </c>
      <c r="B10" s="56"/>
      <c r="C10" s="70"/>
      <c r="D10" s="56">
        <v>3</v>
      </c>
      <c r="E10" s="56"/>
      <c r="F10" s="70">
        <v>0</v>
      </c>
      <c r="G10" s="70">
        <v>3</v>
      </c>
      <c r="H10" s="56">
        <v>2</v>
      </c>
      <c r="I10" s="453"/>
      <c r="J10" s="452">
        <v>2</v>
      </c>
      <c r="K10" s="469">
        <v>1</v>
      </c>
      <c r="L10" s="56"/>
      <c r="M10" s="469"/>
      <c r="N10" s="469"/>
      <c r="O10" s="56">
        <v>4</v>
      </c>
      <c r="P10" s="453">
        <v>4</v>
      </c>
      <c r="Q10" s="56"/>
      <c r="R10" s="452">
        <f t="shared" si="0"/>
        <v>4</v>
      </c>
      <c r="S10" s="470">
        <f t="shared" si="1"/>
        <v>0</v>
      </c>
      <c r="T10" s="73"/>
      <c r="U10" s="471"/>
      <c r="V10" s="470">
        <f t="shared" si="2"/>
        <v>0</v>
      </c>
      <c r="W10" s="76">
        <v>0</v>
      </c>
      <c r="X10" s="76">
        <v>0</v>
      </c>
      <c r="Y10" s="76">
        <v>0</v>
      </c>
      <c r="Z10" s="76">
        <v>0</v>
      </c>
    </row>
    <row r="11" spans="1:26" ht="22.8">
      <c r="A11" s="147" t="s">
        <v>34</v>
      </c>
      <c r="B11" s="56">
        <v>1100000</v>
      </c>
      <c r="C11" s="70"/>
      <c r="D11" s="56">
        <v>4</v>
      </c>
      <c r="E11" s="56">
        <v>4</v>
      </c>
      <c r="F11" s="70">
        <v>0</v>
      </c>
      <c r="G11" s="70">
        <v>4</v>
      </c>
      <c r="H11" s="56">
        <v>5.1666666666666661</v>
      </c>
      <c r="I11" s="453"/>
      <c r="J11" s="452">
        <f t="shared" ref="J11:J25" si="3">SUM(H11:I11)</f>
        <v>5.1666666666666661</v>
      </c>
      <c r="K11" s="469">
        <v>-1.1666666666666661</v>
      </c>
      <c r="L11" s="56">
        <v>4</v>
      </c>
      <c r="M11" s="469">
        <v>4</v>
      </c>
      <c r="N11" s="469">
        <v>0</v>
      </c>
      <c r="O11" s="56">
        <v>35</v>
      </c>
      <c r="P11" s="453">
        <v>55</v>
      </c>
      <c r="Q11" s="56"/>
      <c r="R11" s="452">
        <f t="shared" si="0"/>
        <v>55</v>
      </c>
      <c r="S11" s="470">
        <f t="shared" si="1"/>
        <v>-20</v>
      </c>
      <c r="T11" s="73">
        <v>1</v>
      </c>
      <c r="U11" s="471"/>
      <c r="V11" s="470">
        <f t="shared" si="2"/>
        <v>1</v>
      </c>
      <c r="W11" s="76">
        <v>0</v>
      </c>
      <c r="X11" s="76">
        <v>0</v>
      </c>
      <c r="Y11" s="76">
        <v>0</v>
      </c>
      <c r="Z11" s="76">
        <v>0</v>
      </c>
    </row>
    <row r="12" spans="1:26">
      <c r="A12" s="147" t="s">
        <v>35</v>
      </c>
      <c r="B12" s="56">
        <v>786</v>
      </c>
      <c r="C12" s="70"/>
      <c r="D12" s="56">
        <v>2</v>
      </c>
      <c r="E12" s="56"/>
      <c r="F12" s="70">
        <v>0</v>
      </c>
      <c r="G12" s="70">
        <v>2</v>
      </c>
      <c r="H12" s="56">
        <v>2.62</v>
      </c>
      <c r="I12" s="453"/>
      <c r="J12" s="452">
        <f t="shared" si="3"/>
        <v>2.62</v>
      </c>
      <c r="K12" s="469">
        <v>-0.62000000000000011</v>
      </c>
      <c r="L12" s="56"/>
      <c r="M12" s="469"/>
      <c r="N12" s="469"/>
      <c r="O12" s="56">
        <v>9</v>
      </c>
      <c r="P12" s="453">
        <v>5.24</v>
      </c>
      <c r="Q12" s="56"/>
      <c r="R12" s="452">
        <f t="shared" si="0"/>
        <v>5.24</v>
      </c>
      <c r="S12" s="470">
        <f t="shared" si="1"/>
        <v>3.76</v>
      </c>
      <c r="T12" s="73">
        <v>2</v>
      </c>
      <c r="U12" s="471">
        <v>3</v>
      </c>
      <c r="V12" s="470">
        <f t="shared" si="2"/>
        <v>-1</v>
      </c>
      <c r="W12" s="76">
        <v>0</v>
      </c>
      <c r="X12" s="76">
        <v>0</v>
      </c>
      <c r="Y12" s="76">
        <v>0</v>
      </c>
      <c r="Z12" s="76">
        <v>0</v>
      </c>
    </row>
    <row r="13" spans="1:26" ht="22.8">
      <c r="A13" s="147" t="s">
        <v>36</v>
      </c>
      <c r="B13" s="56">
        <v>786</v>
      </c>
      <c r="C13" s="70"/>
      <c r="D13" s="56">
        <v>6</v>
      </c>
      <c r="E13" s="56"/>
      <c r="F13" s="70">
        <v>0</v>
      </c>
      <c r="G13" s="70">
        <v>6</v>
      </c>
      <c r="H13" s="56">
        <v>5.24</v>
      </c>
      <c r="I13" s="453"/>
      <c r="J13" s="452">
        <f t="shared" si="3"/>
        <v>5.24</v>
      </c>
      <c r="K13" s="469">
        <v>0.75999999999999979</v>
      </c>
      <c r="L13" s="56"/>
      <c r="M13" s="469"/>
      <c r="N13" s="469"/>
      <c r="O13" s="56">
        <v>9</v>
      </c>
      <c r="P13" s="453">
        <v>10.48</v>
      </c>
      <c r="Q13" s="56"/>
      <c r="R13" s="452">
        <f t="shared" si="0"/>
        <v>10.48</v>
      </c>
      <c r="S13" s="470">
        <f t="shared" si="1"/>
        <v>-1.4800000000000004</v>
      </c>
      <c r="T13" s="73"/>
      <c r="U13" s="471"/>
      <c r="V13" s="470">
        <f t="shared" si="2"/>
        <v>0</v>
      </c>
      <c r="W13" s="76">
        <v>0</v>
      </c>
      <c r="X13" s="76">
        <v>0</v>
      </c>
      <c r="Y13" s="76">
        <v>0</v>
      </c>
      <c r="Z13" s="76">
        <v>0</v>
      </c>
    </row>
    <row r="14" spans="1:26">
      <c r="A14" s="147" t="s">
        <v>37</v>
      </c>
      <c r="B14" s="56">
        <v>280</v>
      </c>
      <c r="C14" s="70">
        <v>19</v>
      </c>
      <c r="D14" s="56">
        <v>27</v>
      </c>
      <c r="E14" s="56"/>
      <c r="F14" s="70">
        <v>6</v>
      </c>
      <c r="G14" s="70">
        <v>21</v>
      </c>
      <c r="H14" s="56">
        <v>23</v>
      </c>
      <c r="I14" s="453"/>
      <c r="J14" s="452">
        <f t="shared" si="3"/>
        <v>23</v>
      </c>
      <c r="K14" s="469">
        <v>4</v>
      </c>
      <c r="L14" s="56"/>
      <c r="M14" s="469"/>
      <c r="N14" s="469"/>
      <c r="O14" s="56">
        <v>33</v>
      </c>
      <c r="P14" s="453">
        <v>46</v>
      </c>
      <c r="Q14" s="56"/>
      <c r="R14" s="452">
        <f t="shared" si="0"/>
        <v>46</v>
      </c>
      <c r="S14" s="470">
        <f t="shared" si="1"/>
        <v>-13</v>
      </c>
      <c r="T14" s="73"/>
      <c r="U14" s="471"/>
      <c r="V14" s="470">
        <f t="shared" si="2"/>
        <v>0</v>
      </c>
      <c r="W14" s="76">
        <v>0</v>
      </c>
      <c r="X14" s="76">
        <v>0</v>
      </c>
      <c r="Y14" s="76">
        <v>0</v>
      </c>
      <c r="Z14" s="76">
        <v>0</v>
      </c>
    </row>
    <row r="15" spans="1:26">
      <c r="A15" s="147" t="s">
        <v>38</v>
      </c>
      <c r="B15" s="56">
        <v>786</v>
      </c>
      <c r="C15" s="70"/>
      <c r="D15" s="56">
        <v>4</v>
      </c>
      <c r="E15" s="56"/>
      <c r="F15" s="70">
        <v>0</v>
      </c>
      <c r="G15" s="70">
        <v>4</v>
      </c>
      <c r="H15" s="56">
        <v>7.86</v>
      </c>
      <c r="I15" s="453"/>
      <c r="J15" s="452">
        <f t="shared" si="3"/>
        <v>7.86</v>
      </c>
      <c r="K15" s="469">
        <v>-3.8600000000000003</v>
      </c>
      <c r="L15" s="56"/>
      <c r="M15" s="469"/>
      <c r="N15" s="469"/>
      <c r="O15" s="56">
        <v>12</v>
      </c>
      <c r="P15" s="453">
        <v>23.580000000000002</v>
      </c>
      <c r="Q15" s="56"/>
      <c r="R15" s="452">
        <f t="shared" si="0"/>
        <v>23.580000000000002</v>
      </c>
      <c r="S15" s="470">
        <f t="shared" si="1"/>
        <v>-11.580000000000002</v>
      </c>
      <c r="T15" s="73"/>
      <c r="U15" s="471"/>
      <c r="V15" s="470">
        <f t="shared" si="2"/>
        <v>0</v>
      </c>
      <c r="W15" s="76">
        <v>0</v>
      </c>
      <c r="X15" s="76">
        <v>0</v>
      </c>
      <c r="Y15" s="76">
        <v>0</v>
      </c>
      <c r="Z15" s="76">
        <v>0</v>
      </c>
    </row>
    <row r="16" spans="1:26" ht="22.8">
      <c r="A16" s="147" t="s">
        <v>40</v>
      </c>
      <c r="B16" s="56">
        <v>786</v>
      </c>
      <c r="C16" s="70"/>
      <c r="D16" s="56">
        <v>5</v>
      </c>
      <c r="E16" s="56"/>
      <c r="F16" s="70">
        <v>0</v>
      </c>
      <c r="G16" s="70">
        <v>5</v>
      </c>
      <c r="H16" s="56">
        <v>5.24</v>
      </c>
      <c r="I16" s="453"/>
      <c r="J16" s="452">
        <f t="shared" si="3"/>
        <v>5.24</v>
      </c>
      <c r="K16" s="469">
        <v>-0.24000000000000021</v>
      </c>
      <c r="L16" s="56"/>
      <c r="M16" s="469"/>
      <c r="N16" s="469"/>
      <c r="O16" s="56">
        <v>16</v>
      </c>
      <c r="P16" s="453">
        <v>26.200000000000003</v>
      </c>
      <c r="Q16" s="56"/>
      <c r="R16" s="452">
        <f t="shared" si="0"/>
        <v>26.200000000000003</v>
      </c>
      <c r="S16" s="470">
        <f t="shared" si="1"/>
        <v>-10.200000000000003</v>
      </c>
      <c r="T16" s="73"/>
      <c r="U16" s="471"/>
      <c r="V16" s="470">
        <f t="shared" si="2"/>
        <v>0</v>
      </c>
      <c r="W16" s="76">
        <v>0</v>
      </c>
      <c r="X16" s="76">
        <v>0</v>
      </c>
      <c r="Y16" s="76">
        <v>0</v>
      </c>
      <c r="Z16" s="76">
        <v>0</v>
      </c>
    </row>
    <row r="17" spans="1:26" ht="22.8">
      <c r="A17" s="147" t="s">
        <v>41</v>
      </c>
      <c r="B17" s="56">
        <v>786</v>
      </c>
      <c r="C17" s="70"/>
      <c r="D17" s="56">
        <v>0</v>
      </c>
      <c r="E17" s="56">
        <v>6</v>
      </c>
      <c r="F17" s="70">
        <v>0</v>
      </c>
      <c r="G17" s="70">
        <v>0</v>
      </c>
      <c r="H17" s="56"/>
      <c r="I17" s="453"/>
      <c r="J17" s="452">
        <f t="shared" si="3"/>
        <v>0</v>
      </c>
      <c r="K17" s="469">
        <v>0</v>
      </c>
      <c r="L17" s="56">
        <v>6</v>
      </c>
      <c r="M17" s="469">
        <v>5.9</v>
      </c>
      <c r="N17" s="469">
        <v>0.1</v>
      </c>
      <c r="O17" s="56">
        <v>13</v>
      </c>
      <c r="P17" s="453">
        <v>8.93</v>
      </c>
      <c r="Q17" s="56"/>
      <c r="R17" s="452">
        <f t="shared" si="0"/>
        <v>8.93</v>
      </c>
      <c r="S17" s="470">
        <f t="shared" si="1"/>
        <v>4.07</v>
      </c>
      <c r="T17" s="73"/>
      <c r="U17" s="471"/>
      <c r="V17" s="470">
        <f t="shared" si="2"/>
        <v>0</v>
      </c>
      <c r="W17" s="76">
        <v>0</v>
      </c>
      <c r="X17" s="76">
        <v>0</v>
      </c>
      <c r="Y17" s="76">
        <v>0</v>
      </c>
      <c r="Z17" s="76">
        <v>0</v>
      </c>
    </row>
    <row r="18" spans="1:26" ht="22.8">
      <c r="A18" s="147" t="s">
        <v>4859</v>
      </c>
      <c r="B18" s="56">
        <v>572</v>
      </c>
      <c r="C18" s="70"/>
      <c r="D18" s="56">
        <v>13</v>
      </c>
      <c r="E18" s="56"/>
      <c r="F18" s="70">
        <v>3</v>
      </c>
      <c r="G18" s="70">
        <v>8</v>
      </c>
      <c r="H18" s="56">
        <v>5</v>
      </c>
      <c r="I18" s="453"/>
      <c r="J18" s="452">
        <f t="shared" si="3"/>
        <v>5</v>
      </c>
      <c r="K18" s="469">
        <v>8</v>
      </c>
      <c r="L18" s="56"/>
      <c r="M18" s="469"/>
      <c r="N18" s="469"/>
      <c r="O18" s="56">
        <v>49</v>
      </c>
      <c r="P18" s="453">
        <v>10</v>
      </c>
      <c r="Q18" s="56"/>
      <c r="R18" s="452">
        <f t="shared" si="0"/>
        <v>10</v>
      </c>
      <c r="S18" s="470">
        <f t="shared" si="1"/>
        <v>39</v>
      </c>
      <c r="T18" s="73"/>
      <c r="U18" s="471"/>
      <c r="V18" s="470"/>
      <c r="W18" s="76">
        <v>0</v>
      </c>
      <c r="X18" s="76">
        <v>0</v>
      </c>
      <c r="Y18" s="76">
        <v>0</v>
      </c>
      <c r="Z18" s="76">
        <v>0</v>
      </c>
    </row>
    <row r="19" spans="1:26" ht="36.75" customHeight="1">
      <c r="A19" s="147" t="s">
        <v>4860</v>
      </c>
      <c r="B19" s="56"/>
      <c r="C19" s="70"/>
      <c r="D19" s="56"/>
      <c r="E19" s="56"/>
      <c r="F19" s="70"/>
      <c r="G19" s="70"/>
      <c r="H19" s="56"/>
      <c r="I19" s="453"/>
      <c r="J19" s="452">
        <f t="shared" si="3"/>
        <v>0</v>
      </c>
      <c r="K19" s="469">
        <v>0</v>
      </c>
      <c r="L19" s="56"/>
      <c r="M19" s="469"/>
      <c r="N19" s="469"/>
      <c r="O19" s="56">
        <v>7</v>
      </c>
      <c r="P19" s="453"/>
      <c r="Q19" s="56"/>
      <c r="R19" s="452">
        <f t="shared" si="0"/>
        <v>0</v>
      </c>
      <c r="S19" s="470">
        <f t="shared" si="1"/>
        <v>7</v>
      </c>
      <c r="T19" s="73"/>
      <c r="U19" s="471"/>
      <c r="V19" s="470"/>
      <c r="W19" s="76">
        <v>0</v>
      </c>
      <c r="X19" s="76">
        <v>0</v>
      </c>
      <c r="Y19" s="76">
        <v>0</v>
      </c>
      <c r="Z19" s="76">
        <v>0</v>
      </c>
    </row>
    <row r="20" spans="1:26">
      <c r="A20" s="147" t="s">
        <v>4861</v>
      </c>
      <c r="B20" s="56"/>
      <c r="C20" s="70"/>
      <c r="D20" s="56"/>
      <c r="E20" s="56"/>
      <c r="F20" s="70"/>
      <c r="G20" s="70"/>
      <c r="H20" s="56"/>
      <c r="I20" s="453"/>
      <c r="J20" s="452">
        <f t="shared" si="3"/>
        <v>0</v>
      </c>
      <c r="K20" s="469"/>
      <c r="L20" s="56"/>
      <c r="M20" s="469"/>
      <c r="N20" s="469"/>
      <c r="O20" s="56">
        <v>1</v>
      </c>
      <c r="P20" s="453"/>
      <c r="Q20" s="56"/>
      <c r="R20" s="452">
        <f t="shared" si="0"/>
        <v>0</v>
      </c>
      <c r="S20" s="470">
        <f t="shared" si="1"/>
        <v>1</v>
      </c>
      <c r="T20" s="73"/>
      <c r="U20" s="471"/>
      <c r="V20" s="470"/>
      <c r="W20" s="76">
        <v>0</v>
      </c>
      <c r="X20" s="76">
        <v>0</v>
      </c>
      <c r="Y20" s="76">
        <v>0</v>
      </c>
      <c r="Z20" s="76">
        <v>0</v>
      </c>
    </row>
    <row r="21" spans="1:26" ht="24">
      <c r="A21" s="148" t="s">
        <v>42</v>
      </c>
      <c r="B21" s="56">
        <v>786</v>
      </c>
      <c r="C21" s="70"/>
      <c r="D21" s="56"/>
      <c r="E21" s="56"/>
      <c r="F21" s="70"/>
      <c r="G21" s="70"/>
      <c r="H21" s="56">
        <v>1.9650000000000001</v>
      </c>
      <c r="I21" s="453"/>
      <c r="J21" s="452">
        <f t="shared" si="3"/>
        <v>1.9650000000000001</v>
      </c>
      <c r="K21" s="469">
        <v>-1.9650000000000001</v>
      </c>
      <c r="L21" s="56"/>
      <c r="M21" s="469"/>
      <c r="N21" s="469"/>
      <c r="O21" s="65">
        <v>1</v>
      </c>
      <c r="P21" s="453">
        <v>3.8950000000000005</v>
      </c>
      <c r="Q21" s="56"/>
      <c r="R21" s="452">
        <f t="shared" si="0"/>
        <v>3.8950000000000005</v>
      </c>
      <c r="S21" s="470">
        <f t="shared" si="1"/>
        <v>-2.8950000000000005</v>
      </c>
      <c r="T21" s="73"/>
      <c r="U21" s="471">
        <v>2</v>
      </c>
      <c r="V21" s="470">
        <f t="shared" si="2"/>
        <v>-2</v>
      </c>
      <c r="W21" s="76">
        <v>0</v>
      </c>
      <c r="X21" s="76">
        <v>0</v>
      </c>
      <c r="Y21" s="76">
        <v>0</v>
      </c>
      <c r="Z21" s="76">
        <v>0</v>
      </c>
    </row>
    <row r="22" spans="1:26" ht="24">
      <c r="A22" s="148" t="s">
        <v>4862</v>
      </c>
      <c r="B22" s="56">
        <v>786</v>
      </c>
      <c r="C22" s="70"/>
      <c r="D22" s="56">
        <v>1</v>
      </c>
      <c r="E22" s="56"/>
      <c r="F22" s="70">
        <v>1</v>
      </c>
      <c r="G22" s="70">
        <v>0</v>
      </c>
      <c r="H22" s="56">
        <v>1.9650000000000001</v>
      </c>
      <c r="I22" s="453"/>
      <c r="J22" s="452">
        <f t="shared" si="3"/>
        <v>1.9650000000000001</v>
      </c>
      <c r="K22" s="469">
        <v>-0.96500000000000008</v>
      </c>
      <c r="L22" s="56"/>
      <c r="M22" s="469"/>
      <c r="N22" s="469"/>
      <c r="O22" s="65">
        <v>4</v>
      </c>
      <c r="P22" s="453">
        <v>3.93</v>
      </c>
      <c r="Q22" s="56"/>
      <c r="R22" s="452">
        <f t="shared" si="0"/>
        <v>3.93</v>
      </c>
      <c r="S22" s="470">
        <f t="shared" si="1"/>
        <v>6.999999999999984E-2</v>
      </c>
      <c r="T22" s="73"/>
      <c r="U22" s="471"/>
      <c r="V22" s="470"/>
      <c r="W22" s="76">
        <v>0</v>
      </c>
      <c r="X22" s="76">
        <v>0</v>
      </c>
      <c r="Y22" s="76">
        <v>0</v>
      </c>
      <c r="Z22" s="76">
        <v>0</v>
      </c>
    </row>
    <row r="23" spans="1:26" ht="24">
      <c r="A23" s="148" t="s">
        <v>43</v>
      </c>
      <c r="B23" s="56">
        <v>786</v>
      </c>
      <c r="C23" s="70"/>
      <c r="D23" s="56"/>
      <c r="E23" s="56"/>
      <c r="F23" s="70"/>
      <c r="G23" s="70"/>
      <c r="H23" s="56"/>
      <c r="I23" s="453"/>
      <c r="J23" s="452">
        <f t="shared" si="3"/>
        <v>0</v>
      </c>
      <c r="K23" s="469">
        <v>0</v>
      </c>
      <c r="L23" s="56"/>
      <c r="M23" s="469"/>
      <c r="N23" s="469"/>
      <c r="O23" s="65">
        <v>4</v>
      </c>
      <c r="P23" s="453">
        <v>2.62</v>
      </c>
      <c r="Q23" s="56"/>
      <c r="R23" s="452">
        <f t="shared" si="0"/>
        <v>2.62</v>
      </c>
      <c r="S23" s="470">
        <f t="shared" si="1"/>
        <v>1.38</v>
      </c>
      <c r="T23" s="73"/>
      <c r="U23" s="471"/>
      <c r="V23" s="470">
        <f t="shared" si="2"/>
        <v>0</v>
      </c>
      <c r="W23" s="76">
        <v>0</v>
      </c>
      <c r="X23" s="76">
        <v>0</v>
      </c>
      <c r="Y23" s="76">
        <v>0</v>
      </c>
      <c r="Z23" s="76">
        <v>0</v>
      </c>
    </row>
    <row r="24" spans="1:26">
      <c r="A24" s="148" t="s">
        <v>4863</v>
      </c>
      <c r="B24" s="56"/>
      <c r="C24" s="70"/>
      <c r="D24" s="56"/>
      <c r="E24" s="56"/>
      <c r="F24" s="70"/>
      <c r="G24" s="70"/>
      <c r="H24" s="56"/>
      <c r="I24" s="453"/>
      <c r="J24" s="452">
        <f t="shared" si="3"/>
        <v>0</v>
      </c>
      <c r="K24" s="469"/>
      <c r="L24" s="56"/>
      <c r="M24" s="469"/>
      <c r="N24" s="469"/>
      <c r="O24" s="65">
        <v>4</v>
      </c>
      <c r="P24" s="453"/>
      <c r="Q24" s="56"/>
      <c r="R24" s="452">
        <f t="shared" si="0"/>
        <v>0</v>
      </c>
      <c r="S24" s="470">
        <f t="shared" si="1"/>
        <v>4</v>
      </c>
      <c r="T24" s="73"/>
      <c r="U24" s="471"/>
      <c r="V24" s="470"/>
      <c r="W24" s="76">
        <v>0</v>
      </c>
      <c r="X24" s="76">
        <v>0</v>
      </c>
      <c r="Y24" s="76">
        <v>0</v>
      </c>
      <c r="Z24" s="76">
        <v>0</v>
      </c>
    </row>
    <row r="25" spans="1:26">
      <c r="A25" s="148" t="s">
        <v>4864</v>
      </c>
      <c r="B25" s="56">
        <v>786</v>
      </c>
      <c r="C25" s="70"/>
      <c r="D25" s="56"/>
      <c r="E25" s="56"/>
      <c r="F25" s="70"/>
      <c r="G25" s="70"/>
      <c r="H25" s="56"/>
      <c r="I25" s="453"/>
      <c r="J25" s="452">
        <f t="shared" si="3"/>
        <v>0</v>
      </c>
      <c r="K25" s="469">
        <v>0</v>
      </c>
      <c r="L25" s="56"/>
      <c r="M25" s="469"/>
      <c r="N25" s="469"/>
      <c r="O25" s="65">
        <v>0</v>
      </c>
      <c r="P25" s="453"/>
      <c r="Q25" s="56"/>
      <c r="R25" s="452">
        <f t="shared" si="0"/>
        <v>0</v>
      </c>
      <c r="S25" s="470">
        <f t="shared" si="1"/>
        <v>0</v>
      </c>
      <c r="T25" s="73"/>
      <c r="U25" s="471"/>
      <c r="V25" s="470"/>
      <c r="W25" s="76">
        <v>0</v>
      </c>
      <c r="X25" s="76">
        <v>0</v>
      </c>
      <c r="Y25" s="76">
        <v>0</v>
      </c>
      <c r="Z25" s="76">
        <v>0</v>
      </c>
    </row>
    <row r="26" spans="1:26" ht="20.25" customHeight="1">
      <c r="A26" s="172" t="s">
        <v>88</v>
      </c>
      <c r="B26" s="63"/>
      <c r="C26" s="63"/>
      <c r="D26" s="63">
        <f t="shared" ref="D26:Z26" si="4">SUM(D8:D25)</f>
        <v>78</v>
      </c>
      <c r="E26" s="63">
        <f t="shared" si="4"/>
        <v>10</v>
      </c>
      <c r="F26" s="63">
        <f t="shared" si="4"/>
        <v>11</v>
      </c>
      <c r="G26" s="63">
        <f t="shared" si="4"/>
        <v>64</v>
      </c>
      <c r="H26" s="63">
        <f t="shared" si="4"/>
        <v>75.2852380952381</v>
      </c>
      <c r="I26" s="452">
        <f t="shared" si="4"/>
        <v>0</v>
      </c>
      <c r="J26" s="452">
        <f t="shared" si="4"/>
        <v>75.2852380952381</v>
      </c>
      <c r="K26" s="469">
        <f t="shared" si="4"/>
        <v>2.7147619047619056</v>
      </c>
      <c r="L26" s="63">
        <f t="shared" si="4"/>
        <v>10</v>
      </c>
      <c r="M26" s="63">
        <f t="shared" ref="M26" si="5">SUM(M8:M25)</f>
        <v>9.9</v>
      </c>
      <c r="N26" s="63">
        <f t="shared" ref="N26" si="6">SUM(N8:N25)</f>
        <v>0.1</v>
      </c>
      <c r="O26" s="63">
        <f t="shared" si="4"/>
        <v>224</v>
      </c>
      <c r="P26" s="452">
        <f t="shared" si="4"/>
        <v>232.33214285714288</v>
      </c>
      <c r="Q26" s="63">
        <f t="shared" si="4"/>
        <v>0</v>
      </c>
      <c r="R26" s="452">
        <f t="shared" si="4"/>
        <v>232.33214285714288</v>
      </c>
      <c r="S26" s="470">
        <f t="shared" si="4"/>
        <v>-8.3321428571428555</v>
      </c>
      <c r="T26" s="308">
        <f t="shared" si="4"/>
        <v>3</v>
      </c>
      <c r="U26" s="472">
        <f t="shared" si="4"/>
        <v>5</v>
      </c>
      <c r="V26" s="470">
        <f t="shared" si="4"/>
        <v>-2</v>
      </c>
      <c r="W26" s="63">
        <f t="shared" si="4"/>
        <v>2</v>
      </c>
      <c r="X26" s="63">
        <f t="shared" si="4"/>
        <v>0</v>
      </c>
      <c r="Y26" s="63">
        <f t="shared" si="4"/>
        <v>0</v>
      </c>
      <c r="Z26" s="63">
        <f t="shared" si="4"/>
        <v>0</v>
      </c>
    </row>
    <row r="27" spans="1:26" ht="15.75" customHeight="1">
      <c r="A27" s="75" t="s">
        <v>131</v>
      </c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2"/>
      <c r="U27" s="72"/>
      <c r="V27" s="72"/>
      <c r="W27" s="72"/>
      <c r="X27" s="72"/>
      <c r="Y27" s="72"/>
      <c r="Z27" s="72"/>
    </row>
    <row r="28" spans="1:26">
      <c r="A28" s="21"/>
    </row>
    <row r="30" spans="1:26">
      <c r="A30" s="468" t="s">
        <v>39</v>
      </c>
    </row>
    <row r="31" spans="1:26">
      <c r="A31" s="468" t="s">
        <v>130</v>
      </c>
    </row>
    <row r="32" spans="1:26" ht="24">
      <c r="A32" s="307" t="s">
        <v>1812</v>
      </c>
    </row>
  </sheetData>
  <mergeCells count="5">
    <mergeCell ref="W6:Z6"/>
    <mergeCell ref="D6:V6"/>
    <mergeCell ref="A6:A7"/>
    <mergeCell ref="B6:B7"/>
    <mergeCell ref="C6:C7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scale="75" orientation="landscape" r:id="rId1"/>
  <headerFooter alignWithMargins="0">
    <oddFooter>&amp;R &amp;P</oddFooter>
  </headerFooter>
  <rowBreaks count="1" manualBreakCount="1">
    <brk id="2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33"/>
  <sheetViews>
    <sheetView view="pageBreakPreview" zoomScaleNormal="100" workbookViewId="0">
      <selection activeCell="G36" sqref="G36"/>
    </sheetView>
  </sheetViews>
  <sheetFormatPr defaultColWidth="9.109375" defaultRowHeight="13.2"/>
  <cols>
    <col min="1" max="1" width="28" style="15" customWidth="1"/>
    <col min="2" max="2" width="15" style="15" customWidth="1"/>
    <col min="3" max="3" width="11.6640625" style="15" customWidth="1"/>
    <col min="4" max="4" width="8.109375" style="15" customWidth="1"/>
    <col min="5" max="5" width="13.109375" style="15" customWidth="1"/>
    <col min="6" max="6" width="10" style="15" customWidth="1"/>
    <col min="7" max="7" width="8" style="15" customWidth="1"/>
    <col min="8" max="8" width="14.33203125" style="15" customWidth="1"/>
    <col min="9" max="9" width="11.44140625" style="15" customWidth="1"/>
    <col min="10" max="16384" width="9.109375" style="15"/>
  </cols>
  <sheetData>
    <row r="1" spans="1:9">
      <c r="A1" s="144"/>
      <c r="B1" s="145" t="s">
        <v>169</v>
      </c>
      <c r="C1" s="136" t="str">
        <f>Kadar.ode.!C1</f>
        <v>Унети назив здравствене установе</v>
      </c>
      <c r="D1" s="140"/>
      <c r="E1" s="140"/>
      <c r="F1" s="140"/>
      <c r="G1" s="142"/>
    </row>
    <row r="2" spans="1:9">
      <c r="A2" s="144"/>
      <c r="B2" s="145" t="s">
        <v>170</v>
      </c>
      <c r="C2" s="136" t="str">
        <f>Kadar.ode.!C2</f>
        <v>Унети матични број здравствене установе</v>
      </c>
      <c r="D2" s="140"/>
      <c r="E2" s="140"/>
      <c r="F2" s="140"/>
      <c r="G2" s="142"/>
    </row>
    <row r="3" spans="1:9">
      <c r="A3" s="144"/>
      <c r="B3" s="145" t="s">
        <v>171</v>
      </c>
      <c r="C3" s="200" t="str">
        <f>Kadar.ode.!C3</f>
        <v>01.01.2025.</v>
      </c>
      <c r="D3" s="140"/>
      <c r="E3" s="140"/>
      <c r="F3" s="140"/>
      <c r="G3" s="142"/>
    </row>
    <row r="4" spans="1:9" ht="13.8">
      <c r="A4" s="144"/>
      <c r="B4" s="145" t="s">
        <v>1776</v>
      </c>
      <c r="C4" s="137" t="s">
        <v>296</v>
      </c>
      <c r="D4" s="141"/>
      <c r="E4" s="141"/>
      <c r="F4" s="141"/>
      <c r="G4" s="143"/>
    </row>
    <row r="5" spans="1:9" ht="12" customHeight="1">
      <c r="A5" s="54"/>
      <c r="B5" s="11"/>
      <c r="C5" s="53"/>
      <c r="D5" s="41"/>
    </row>
    <row r="6" spans="1:9" ht="21.75" customHeight="1">
      <c r="A6" s="1057" t="s">
        <v>30</v>
      </c>
      <c r="B6" s="1057"/>
      <c r="C6" s="77"/>
      <c r="D6" s="77"/>
      <c r="E6" s="77"/>
      <c r="F6" s="77"/>
    </row>
    <row r="7" spans="1:9">
      <c r="A7" s="79" t="s">
        <v>132</v>
      </c>
      <c r="B7" s="83"/>
      <c r="C7" s="77"/>
      <c r="D7" s="77"/>
      <c r="E7" s="77"/>
      <c r="F7" s="77"/>
    </row>
    <row r="8" spans="1:9">
      <c r="A8" s="79" t="s">
        <v>133</v>
      </c>
      <c r="B8" s="83"/>
      <c r="C8" s="77"/>
      <c r="D8" s="77"/>
      <c r="E8" s="77"/>
      <c r="F8" s="77"/>
    </row>
    <row r="9" spans="1:9">
      <c r="A9" s="79" t="s">
        <v>88</v>
      </c>
      <c r="B9" s="83"/>
      <c r="C9" s="77"/>
      <c r="D9" s="77"/>
      <c r="E9" s="77"/>
      <c r="F9" s="77"/>
    </row>
    <row r="10" spans="1:9">
      <c r="A10" s="77"/>
      <c r="B10" s="77"/>
      <c r="C10" s="77"/>
      <c r="D10" s="77"/>
      <c r="E10" s="77"/>
      <c r="F10" s="77"/>
      <c r="G10" s="77"/>
      <c r="H10" s="77"/>
      <c r="I10" s="78"/>
    </row>
    <row r="11" spans="1:9" ht="57.75" customHeight="1">
      <c r="A11" s="1052" t="s">
        <v>44</v>
      </c>
      <c r="B11" s="1058" t="s">
        <v>179</v>
      </c>
      <c r="C11" s="1058"/>
      <c r="D11" s="1058"/>
      <c r="E11" s="1058"/>
      <c r="F11" s="1058"/>
      <c r="G11" s="1058"/>
      <c r="H11" s="1058" t="s">
        <v>176</v>
      </c>
      <c r="I11" s="1058"/>
    </row>
    <row r="12" spans="1:9" ht="54.75" customHeight="1">
      <c r="A12" s="1052"/>
      <c r="B12" s="171" t="s">
        <v>192</v>
      </c>
      <c r="C12" s="171" t="s">
        <v>47</v>
      </c>
      <c r="D12" s="171" t="s">
        <v>27</v>
      </c>
      <c r="E12" s="171" t="s">
        <v>193</v>
      </c>
      <c r="F12" s="171" t="s">
        <v>47</v>
      </c>
      <c r="G12" s="171" t="s">
        <v>27</v>
      </c>
      <c r="H12" s="171" t="s">
        <v>45</v>
      </c>
      <c r="I12" s="171" t="s">
        <v>48</v>
      </c>
    </row>
    <row r="13" spans="1:9">
      <c r="A13" s="166" t="s">
        <v>49</v>
      </c>
      <c r="B13" s="80"/>
      <c r="C13" s="80"/>
      <c r="D13" s="477">
        <f t="shared" ref="D13:D29" si="0">B13-C13</f>
        <v>0</v>
      </c>
      <c r="E13" s="81"/>
      <c r="F13" s="479">
        <v>8</v>
      </c>
      <c r="G13" s="167">
        <f t="shared" ref="G13:G29" si="1">E13-F13</f>
        <v>-8</v>
      </c>
      <c r="H13" s="81">
        <v>0</v>
      </c>
      <c r="I13" s="82">
        <v>0</v>
      </c>
    </row>
    <row r="14" spans="1:9">
      <c r="A14" s="166" t="s">
        <v>4865</v>
      </c>
      <c r="B14" s="80">
        <v>2</v>
      </c>
      <c r="C14" s="80"/>
      <c r="D14" s="477">
        <f t="shared" si="0"/>
        <v>2</v>
      </c>
      <c r="E14" s="81"/>
      <c r="F14" s="479"/>
      <c r="G14" s="167">
        <f t="shared" si="1"/>
        <v>0</v>
      </c>
      <c r="H14" s="81">
        <v>0</v>
      </c>
      <c r="I14" s="82">
        <v>0</v>
      </c>
    </row>
    <row r="15" spans="1:9">
      <c r="A15" s="166" t="s">
        <v>4866</v>
      </c>
      <c r="B15" s="80">
        <v>3</v>
      </c>
      <c r="C15" s="80"/>
      <c r="D15" s="477">
        <f t="shared" si="0"/>
        <v>3</v>
      </c>
      <c r="E15" s="81">
        <v>41</v>
      </c>
      <c r="F15" s="479"/>
      <c r="G15" s="167">
        <f t="shared" si="1"/>
        <v>41</v>
      </c>
      <c r="H15" s="81">
        <v>0</v>
      </c>
      <c r="I15" s="82">
        <v>0</v>
      </c>
    </row>
    <row r="16" spans="1:9">
      <c r="A16" s="166" t="s">
        <v>4867</v>
      </c>
      <c r="B16" s="80">
        <v>1</v>
      </c>
      <c r="C16" s="80"/>
      <c r="D16" s="477">
        <f t="shared" si="0"/>
        <v>1</v>
      </c>
      <c r="E16" s="81">
        <v>36</v>
      </c>
      <c r="F16" s="479"/>
      <c r="G16" s="167">
        <f t="shared" si="1"/>
        <v>36</v>
      </c>
      <c r="H16" s="81">
        <v>0</v>
      </c>
      <c r="I16" s="82">
        <v>0</v>
      </c>
    </row>
    <row r="17" spans="1:9">
      <c r="A17" s="166" t="s">
        <v>4868</v>
      </c>
      <c r="B17" s="80">
        <v>1</v>
      </c>
      <c r="C17" s="80"/>
      <c r="D17" s="477">
        <f t="shared" si="0"/>
        <v>1</v>
      </c>
      <c r="E17" s="81">
        <v>4</v>
      </c>
      <c r="F17" s="479"/>
      <c r="G17" s="167">
        <f t="shared" si="1"/>
        <v>4</v>
      </c>
      <c r="H17" s="81">
        <v>0</v>
      </c>
      <c r="I17" s="82">
        <v>0</v>
      </c>
    </row>
    <row r="18" spans="1:9">
      <c r="A18" s="166" t="s">
        <v>4869</v>
      </c>
      <c r="B18" s="80">
        <v>0</v>
      </c>
      <c r="C18" s="80"/>
      <c r="D18" s="477">
        <f t="shared" si="0"/>
        <v>0</v>
      </c>
      <c r="E18" s="81">
        <v>5</v>
      </c>
      <c r="F18" s="479"/>
      <c r="G18" s="167">
        <f t="shared" si="1"/>
        <v>5</v>
      </c>
      <c r="H18" s="81">
        <v>0</v>
      </c>
      <c r="I18" s="82">
        <v>0</v>
      </c>
    </row>
    <row r="19" spans="1:9">
      <c r="A19" s="166" t="s">
        <v>4870</v>
      </c>
      <c r="B19" s="80">
        <v>0</v>
      </c>
      <c r="C19" s="475">
        <v>3</v>
      </c>
      <c r="D19" s="477">
        <f t="shared" si="0"/>
        <v>-3</v>
      </c>
      <c r="E19" s="81">
        <v>17</v>
      </c>
      <c r="F19" s="479">
        <v>10</v>
      </c>
      <c r="G19" s="167">
        <f t="shared" si="1"/>
        <v>7</v>
      </c>
      <c r="H19" s="81">
        <v>0</v>
      </c>
      <c r="I19" s="82">
        <v>0</v>
      </c>
    </row>
    <row r="20" spans="1:9">
      <c r="A20" s="166" t="s">
        <v>4871</v>
      </c>
      <c r="B20" s="80">
        <v>1</v>
      </c>
      <c r="C20" s="475"/>
      <c r="D20" s="477">
        <f t="shared" si="0"/>
        <v>1</v>
      </c>
      <c r="E20" s="81">
        <v>5</v>
      </c>
      <c r="F20" s="479"/>
      <c r="G20" s="167">
        <f t="shared" si="1"/>
        <v>5</v>
      </c>
      <c r="H20" s="81">
        <v>0</v>
      </c>
      <c r="I20" s="82">
        <v>0</v>
      </c>
    </row>
    <row r="21" spans="1:9">
      <c r="A21" s="166" t="s">
        <v>4856</v>
      </c>
      <c r="B21" s="80">
        <v>0</v>
      </c>
      <c r="C21" s="475"/>
      <c r="D21" s="477">
        <f t="shared" ref="D21:D26" si="2">B21-C21</f>
        <v>0</v>
      </c>
      <c r="E21" s="81">
        <v>3</v>
      </c>
      <c r="F21" s="479"/>
      <c r="G21" s="167">
        <f t="shared" ref="G21:G26" si="3">E21-F21</f>
        <v>3</v>
      </c>
      <c r="H21" s="81">
        <v>0</v>
      </c>
      <c r="I21" s="82">
        <v>0</v>
      </c>
    </row>
    <row r="22" spans="1:9">
      <c r="A22" s="166" t="s">
        <v>4872</v>
      </c>
      <c r="B22" s="80">
        <v>0</v>
      </c>
      <c r="C22" s="475"/>
      <c r="D22" s="477">
        <f t="shared" si="2"/>
        <v>0</v>
      </c>
      <c r="E22" s="81">
        <v>6</v>
      </c>
      <c r="F22" s="479"/>
      <c r="G22" s="167">
        <f t="shared" si="3"/>
        <v>6</v>
      </c>
      <c r="H22" s="81">
        <v>0</v>
      </c>
      <c r="I22" s="82">
        <v>0</v>
      </c>
    </row>
    <row r="23" spans="1:9" ht="23.25" customHeight="1">
      <c r="A23" s="474" t="s">
        <v>4873</v>
      </c>
      <c r="B23" s="80">
        <v>41</v>
      </c>
      <c r="C23" s="475"/>
      <c r="D23" s="477">
        <f t="shared" si="2"/>
        <v>41</v>
      </c>
      <c r="E23" s="81">
        <v>56</v>
      </c>
      <c r="F23" s="479"/>
      <c r="G23" s="167">
        <f t="shared" si="3"/>
        <v>56</v>
      </c>
      <c r="H23" s="81">
        <v>0</v>
      </c>
      <c r="I23" s="82">
        <v>0</v>
      </c>
    </row>
    <row r="24" spans="1:9">
      <c r="A24" s="166" t="s">
        <v>4874</v>
      </c>
      <c r="B24" s="80">
        <v>5</v>
      </c>
      <c r="C24" s="475"/>
      <c r="D24" s="477">
        <f t="shared" si="2"/>
        <v>5</v>
      </c>
      <c r="E24" s="81">
        <v>26</v>
      </c>
      <c r="F24" s="479"/>
      <c r="G24" s="167">
        <f t="shared" si="3"/>
        <v>26</v>
      </c>
      <c r="H24" s="81"/>
      <c r="I24" s="82"/>
    </row>
    <row r="25" spans="1:9">
      <c r="A25" s="166" t="s">
        <v>4875</v>
      </c>
      <c r="B25" s="80"/>
      <c r="C25" s="475">
        <v>7</v>
      </c>
      <c r="D25" s="477">
        <f t="shared" si="2"/>
        <v>-7</v>
      </c>
      <c r="E25" s="81"/>
      <c r="F25" s="479">
        <v>10</v>
      </c>
      <c r="G25" s="167">
        <f t="shared" si="3"/>
        <v>-10</v>
      </c>
      <c r="H25" s="81"/>
      <c r="I25" s="82"/>
    </row>
    <row r="26" spans="1:9">
      <c r="A26" s="166" t="s">
        <v>4876</v>
      </c>
      <c r="B26" s="80"/>
      <c r="C26" s="475">
        <v>55.02</v>
      </c>
      <c r="D26" s="477">
        <f t="shared" si="2"/>
        <v>-55.02</v>
      </c>
      <c r="E26" s="81"/>
      <c r="F26" s="479">
        <v>251.52</v>
      </c>
      <c r="G26" s="167">
        <f t="shared" si="3"/>
        <v>-251.52</v>
      </c>
      <c r="H26" s="81"/>
      <c r="I26" s="82"/>
    </row>
    <row r="27" spans="1:9" s="45" customFormat="1">
      <c r="A27" s="168"/>
      <c r="B27" s="80"/>
      <c r="C27" s="80"/>
      <c r="D27" s="477">
        <f t="shared" si="0"/>
        <v>0</v>
      </c>
      <c r="E27" s="81"/>
      <c r="F27" s="479"/>
      <c r="G27" s="167">
        <f t="shared" si="1"/>
        <v>0</v>
      </c>
      <c r="H27" s="81"/>
      <c r="I27" s="82"/>
    </row>
    <row r="28" spans="1:9" s="45" customFormat="1">
      <c r="A28" s="168"/>
      <c r="B28" s="80"/>
      <c r="C28" s="80"/>
      <c r="D28" s="477">
        <f t="shared" si="0"/>
        <v>0</v>
      </c>
      <c r="E28" s="81"/>
      <c r="F28" s="479"/>
      <c r="G28" s="167">
        <f t="shared" si="1"/>
        <v>0</v>
      </c>
      <c r="H28" s="81"/>
      <c r="I28" s="82"/>
    </row>
    <row r="29" spans="1:9" s="45" customFormat="1">
      <c r="A29" s="169" t="s">
        <v>2</v>
      </c>
      <c r="B29" s="83">
        <f>SUM(B13:B28)</f>
        <v>54</v>
      </c>
      <c r="C29" s="476">
        <f>SUM(C13:C28)</f>
        <v>65.02000000000001</v>
      </c>
      <c r="D29" s="478">
        <f t="shared" si="0"/>
        <v>-11.02000000000001</v>
      </c>
      <c r="E29" s="83">
        <f>SUM(E13:E28)</f>
        <v>199</v>
      </c>
      <c r="F29" s="476">
        <f>SUM(F13:F28)</f>
        <v>279.52</v>
      </c>
      <c r="G29" s="170">
        <f t="shared" si="1"/>
        <v>-80.519999999999982</v>
      </c>
      <c r="H29" s="83">
        <f>SUM(H13:H28)</f>
        <v>0</v>
      </c>
      <c r="I29" s="83">
        <f>SUM(I13:I28)</f>
        <v>0</v>
      </c>
    </row>
    <row r="32" spans="1:9">
      <c r="A32" s="166" t="s">
        <v>46</v>
      </c>
    </row>
    <row r="33" spans="4:4">
      <c r="D33" s="473"/>
    </row>
  </sheetData>
  <mergeCells count="4">
    <mergeCell ref="A6:B6"/>
    <mergeCell ref="A11:A12"/>
    <mergeCell ref="B11:G11"/>
    <mergeCell ref="H11:I11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15"/>
  <sheetViews>
    <sheetView view="pageBreakPreview" zoomScaleNormal="100" zoomScaleSheetLayoutView="100" workbookViewId="0">
      <selection activeCell="I8" sqref="I8"/>
    </sheetView>
  </sheetViews>
  <sheetFormatPr defaultRowHeight="13.2"/>
  <cols>
    <col min="1" max="1" width="25.5546875" customWidth="1"/>
    <col min="2" max="2" width="5.44140625" customWidth="1"/>
    <col min="3" max="3" width="16.33203125" customWidth="1"/>
    <col min="4" max="4" width="10.33203125" customWidth="1"/>
    <col min="5" max="5" width="9.44140625" customWidth="1"/>
    <col min="6" max="6" width="14.109375" customWidth="1"/>
    <col min="7" max="7" width="12.44140625" customWidth="1"/>
    <col min="8" max="8" width="14.5546875" customWidth="1"/>
    <col min="9" max="9" width="14.6640625" customWidth="1"/>
    <col min="10" max="10" width="16.6640625" customWidth="1"/>
    <col min="11" max="11" width="20.109375" customWidth="1"/>
  </cols>
  <sheetData>
    <row r="1" spans="1:17">
      <c r="A1" s="144"/>
      <c r="B1" s="145" t="s">
        <v>169</v>
      </c>
      <c r="C1" s="136" t="str">
        <f>Kadar.ode.!C1</f>
        <v>Унети назив здравствене установе</v>
      </c>
      <c r="D1" s="140"/>
      <c r="E1" s="140"/>
      <c r="F1" s="140"/>
      <c r="G1" s="284"/>
      <c r="H1" s="295"/>
      <c r="I1" s="291"/>
      <c r="J1" s="288"/>
      <c r="K1" s="288"/>
      <c r="L1" s="46"/>
      <c r="M1" s="46"/>
      <c r="N1" s="46"/>
      <c r="O1" s="46"/>
      <c r="P1" s="46"/>
      <c r="Q1" s="46"/>
    </row>
    <row r="2" spans="1:17">
      <c r="A2" s="144"/>
      <c r="B2" s="145" t="s">
        <v>170</v>
      </c>
      <c r="C2" s="136" t="str">
        <f>Kadar.ode.!C2</f>
        <v>Унети матични број здравствене установе</v>
      </c>
      <c r="D2" s="140"/>
      <c r="E2" s="140"/>
      <c r="F2" s="140"/>
      <c r="G2" s="283"/>
      <c r="H2" s="295"/>
      <c r="I2" s="292"/>
      <c r="J2" s="288"/>
      <c r="K2" s="285"/>
      <c r="L2" s="46"/>
      <c r="M2" s="46"/>
    </row>
    <row r="3" spans="1:17">
      <c r="A3" s="144"/>
      <c r="B3" s="145" t="s">
        <v>171</v>
      </c>
      <c r="C3" s="200" t="str">
        <f>Kadar.ode.!C3</f>
        <v>01.01.2025.</v>
      </c>
      <c r="D3" s="140"/>
      <c r="E3" s="140"/>
      <c r="F3" s="140"/>
      <c r="G3" s="269"/>
      <c r="H3" s="295"/>
      <c r="I3" s="292"/>
      <c r="J3" s="288"/>
      <c r="K3" s="285"/>
      <c r="L3" s="46"/>
      <c r="M3" s="46"/>
      <c r="N3" s="46"/>
      <c r="O3" s="46"/>
      <c r="P3" s="46"/>
      <c r="Q3" s="46"/>
    </row>
    <row r="4" spans="1:17" ht="13.8">
      <c r="A4" s="144"/>
      <c r="B4" s="145" t="s">
        <v>1777</v>
      </c>
      <c r="C4" s="137" t="s">
        <v>194</v>
      </c>
      <c r="D4" s="141"/>
      <c r="E4" s="141"/>
      <c r="F4" s="141"/>
      <c r="G4" s="270"/>
      <c r="H4" s="296"/>
      <c r="I4" s="293"/>
      <c r="J4" s="289"/>
      <c r="K4" s="286"/>
      <c r="L4" s="46"/>
      <c r="M4" s="46"/>
      <c r="N4" s="46"/>
      <c r="O4" s="46"/>
      <c r="P4" s="46"/>
      <c r="Q4" s="46"/>
    </row>
    <row r="5" spans="1:17">
      <c r="A5" s="282"/>
      <c r="B5" s="282"/>
      <c r="C5" s="282"/>
      <c r="D5" s="282"/>
      <c r="E5" s="282"/>
      <c r="F5" s="282"/>
      <c r="G5" s="301"/>
      <c r="H5" s="297"/>
      <c r="I5" s="294"/>
      <c r="J5" s="290"/>
      <c r="K5" s="287"/>
      <c r="L5" s="47"/>
      <c r="M5" s="47"/>
      <c r="N5" s="47"/>
      <c r="O5" s="47"/>
      <c r="P5" s="47"/>
      <c r="Q5" s="47"/>
    </row>
    <row r="6" spans="1:17" ht="193.5" customHeight="1" thickBot="1">
      <c r="A6" s="298"/>
      <c r="B6" s="298"/>
      <c r="C6" s="299" t="s">
        <v>1808</v>
      </c>
      <c r="D6" s="299" t="s">
        <v>47</v>
      </c>
      <c r="E6" s="299" t="s">
        <v>64</v>
      </c>
      <c r="F6" s="299" t="s">
        <v>176</v>
      </c>
      <c r="G6" s="299" t="s">
        <v>195</v>
      </c>
      <c r="H6" s="306" t="s">
        <v>1811</v>
      </c>
      <c r="I6" s="306" t="s">
        <v>1810</v>
      </c>
      <c r="J6" s="300" t="s">
        <v>1809</v>
      </c>
      <c r="K6" s="281" t="s">
        <v>1807</v>
      </c>
      <c r="L6" s="47"/>
      <c r="M6" s="47"/>
      <c r="N6" s="47"/>
      <c r="O6" s="47"/>
      <c r="P6" s="47"/>
      <c r="Q6" s="47"/>
    </row>
    <row r="7" spans="1:17" ht="6" customHeight="1" thickTop="1" thickBot="1">
      <c r="A7" s="48"/>
      <c r="B7" s="48"/>
      <c r="C7" s="48"/>
      <c r="D7" s="48"/>
      <c r="E7" s="48"/>
      <c r="F7" s="48"/>
      <c r="G7" s="48"/>
      <c r="H7" s="48"/>
      <c r="I7" s="304"/>
      <c r="J7" s="305"/>
      <c r="K7" s="303"/>
      <c r="L7" s="47"/>
      <c r="M7" s="47"/>
      <c r="N7" s="47"/>
      <c r="O7" s="47"/>
      <c r="P7" s="47"/>
      <c r="Q7" s="47"/>
    </row>
    <row r="8" spans="1:17" ht="15.6" thickTop="1" thickBot="1">
      <c r="A8" s="572" t="s">
        <v>58</v>
      </c>
      <c r="B8" s="48"/>
      <c r="C8" s="48">
        <f>SUM(Kadar.ode.!I38,Kadar.dne.bol.dij.!E31,Kadar.zaj.med.del.!D26)</f>
        <v>321</v>
      </c>
      <c r="D8" s="521">
        <f>SUM(Kadar.ode.!P38,Kadar.dne.bol.dij.!H31,Kadar.zaj.med.del.!J26)</f>
        <v>316.62014005602236</v>
      </c>
      <c r="E8" s="521">
        <f t="shared" ref="E8:E13" si="0">C8-D8</f>
        <v>4.3798599439776353</v>
      </c>
      <c r="F8" s="48">
        <f>SUM(Kadar.ode.!AD38,Kadar.dne.bol.dij.!P31,Kadar.zaj.med.del.!W26)</f>
        <v>2</v>
      </c>
      <c r="G8" s="48">
        <f t="shared" ref="G8:G13" si="1">SUM(C8,F8)</f>
        <v>323</v>
      </c>
      <c r="H8" s="48">
        <v>9</v>
      </c>
      <c r="I8" s="280">
        <v>6</v>
      </c>
      <c r="J8" s="280">
        <v>15</v>
      </c>
      <c r="K8" s="280">
        <f>C8+J8</f>
        <v>336</v>
      </c>
      <c r="L8" s="47"/>
      <c r="M8" s="47"/>
      <c r="N8" s="47"/>
      <c r="O8" s="47"/>
      <c r="P8" s="47"/>
      <c r="Q8" s="47"/>
    </row>
    <row r="9" spans="1:17" ht="15.6" thickTop="1" thickBot="1">
      <c r="A9" s="302" t="s">
        <v>59</v>
      </c>
      <c r="B9" s="48"/>
      <c r="C9" s="48">
        <f>SUM(Kadar.zaj.med.del.!E26)</f>
        <v>10</v>
      </c>
      <c r="D9" s="521">
        <f>SUM(Kadar.ode.!P39,Kadar.dne.bol.dij.!H32,Kadar.zaj.med.del.!M26)</f>
        <v>9.9</v>
      </c>
      <c r="E9" s="521">
        <f t="shared" si="0"/>
        <v>9.9999999999999645E-2</v>
      </c>
      <c r="F9" s="48">
        <f>SUM(Kadar.zaj.med.del.!X26)</f>
        <v>0</v>
      </c>
      <c r="G9" s="48">
        <f t="shared" si="1"/>
        <v>10</v>
      </c>
      <c r="H9" s="48">
        <v>2</v>
      </c>
      <c r="I9" s="48">
        <v>1</v>
      </c>
      <c r="J9" s="280">
        <v>3</v>
      </c>
      <c r="K9" s="48">
        <f t="shared" ref="K9:K14" si="2">C9+J9</f>
        <v>13</v>
      </c>
      <c r="L9" s="47"/>
      <c r="M9" s="47"/>
      <c r="N9" s="47"/>
      <c r="O9" s="47"/>
      <c r="P9" s="47"/>
      <c r="Q9" s="47"/>
    </row>
    <row r="10" spans="1:17" ht="30" thickTop="1" thickBot="1">
      <c r="A10" s="302" t="s">
        <v>60</v>
      </c>
      <c r="B10" s="48"/>
      <c r="C10" s="48">
        <f>SUM(Kadar.ode.!R38,Kadar.dne.bol.dij.!J31,Kadar.zaj.med.del.!O26)</f>
        <v>899</v>
      </c>
      <c r="D10" s="521">
        <f>SUM(Kadar.ode.!X38,Kadar.dne.bol.dij.!K31,Kadar.zaj.med.del.!R26)</f>
        <v>1086.8067507002802</v>
      </c>
      <c r="E10" s="521">
        <f t="shared" si="0"/>
        <v>-187.80675070028019</v>
      </c>
      <c r="F10" s="48">
        <f>SUM(Kadar.ode.!AE38,Kadar.dne.bol.dij.!Q31,Kadar.zaj.med.del.!Y26)</f>
        <v>0</v>
      </c>
      <c r="G10" s="48">
        <f t="shared" si="1"/>
        <v>899</v>
      </c>
      <c r="H10" s="48">
        <v>26</v>
      </c>
      <c r="I10" s="48">
        <v>72</v>
      </c>
      <c r="J10" s="280">
        <v>98</v>
      </c>
      <c r="K10" s="48">
        <f t="shared" si="2"/>
        <v>997</v>
      </c>
    </row>
    <row r="11" spans="1:17" ht="30" thickTop="1" thickBot="1">
      <c r="A11" s="302" t="s">
        <v>61</v>
      </c>
      <c r="B11" s="48"/>
      <c r="C11" s="48">
        <f>SUM(Kadar.ode.!Z38,Kadar.dne.bol.dij.!M31,Kadar.zaj.med.del.!T26)</f>
        <v>20</v>
      </c>
      <c r="D11" s="521">
        <f>SUM(Kadar.ode.!AA38,Kadar.ode.!AB38,Kadar.dne.bol.dij.!N31,Kadar.zaj.med.del.!U26)</f>
        <v>21.3125</v>
      </c>
      <c r="E11" s="521">
        <f t="shared" si="0"/>
        <v>-1.3125</v>
      </c>
      <c r="F11" s="48">
        <f>SUM(Kadar.ode.!AF38,Kadar.dne.bol.dij.!R31,Kadar.zaj.med.del.!Z26)</f>
        <v>0</v>
      </c>
      <c r="G11" s="48">
        <f t="shared" si="1"/>
        <v>20</v>
      </c>
      <c r="H11" s="48">
        <v>0</v>
      </c>
      <c r="I11" s="48">
        <v>0</v>
      </c>
      <c r="J11" s="280">
        <v>0</v>
      </c>
      <c r="K11" s="48">
        <f t="shared" si="2"/>
        <v>20</v>
      </c>
    </row>
    <row r="12" spans="1:17" ht="44.4" thickTop="1" thickBot="1">
      <c r="A12" s="302" t="s">
        <v>62</v>
      </c>
      <c r="B12" s="48"/>
      <c r="C12" s="48">
        <f>SUM(Kadar.nem.!B29)</f>
        <v>54</v>
      </c>
      <c r="D12" s="521">
        <f>SUM(Kadar.nem.!C29)</f>
        <v>65.02000000000001</v>
      </c>
      <c r="E12" s="521">
        <f t="shared" si="0"/>
        <v>-11.02000000000001</v>
      </c>
      <c r="F12" s="48">
        <f>SUM(Kadar.nem.!H29)</f>
        <v>0</v>
      </c>
      <c r="G12" s="48">
        <f t="shared" si="1"/>
        <v>54</v>
      </c>
      <c r="H12" s="48">
        <v>0</v>
      </c>
      <c r="I12" s="48">
        <v>2</v>
      </c>
      <c r="J12" s="280">
        <v>2</v>
      </c>
      <c r="K12" s="48">
        <f t="shared" si="2"/>
        <v>56</v>
      </c>
    </row>
    <row r="13" spans="1:17" ht="44.4" thickTop="1" thickBot="1">
      <c r="A13" s="302" t="s">
        <v>63</v>
      </c>
      <c r="B13" s="48"/>
      <c r="C13" s="48">
        <f>SUM(Kadar.nem.!E29)</f>
        <v>199</v>
      </c>
      <c r="D13" s="521">
        <f>SUM(Kadar.nem.!F29)</f>
        <v>279.52</v>
      </c>
      <c r="E13" s="521">
        <f t="shared" si="0"/>
        <v>-80.519999999999982</v>
      </c>
      <c r="F13" s="48">
        <f>SUM(Kadar.nem.!I29)</f>
        <v>0</v>
      </c>
      <c r="G13" s="48">
        <f t="shared" si="1"/>
        <v>199</v>
      </c>
      <c r="H13" s="48">
        <v>1</v>
      </c>
      <c r="I13" s="48">
        <v>34</v>
      </c>
      <c r="J13" s="280">
        <v>35</v>
      </c>
      <c r="K13" s="48">
        <f t="shared" si="2"/>
        <v>234</v>
      </c>
    </row>
    <row r="14" spans="1:17" ht="15.6" thickTop="1" thickBot="1">
      <c r="A14" s="302" t="s">
        <v>2</v>
      </c>
      <c r="B14" s="48"/>
      <c r="C14" s="48">
        <f>SUM(C8:C13)</f>
        <v>1503</v>
      </c>
      <c r="D14" s="521">
        <f>SUM(D8:D13)</f>
        <v>1779.1793907563024</v>
      </c>
      <c r="E14" s="521">
        <f>SUM(E8:E13)</f>
        <v>-276.17939075630255</v>
      </c>
      <c r="F14" s="48">
        <f>SUM(F8:F13)</f>
        <v>2</v>
      </c>
      <c r="G14" s="48">
        <f>SUM(G8:G13)</f>
        <v>1505</v>
      </c>
      <c r="H14" s="48">
        <f t="shared" ref="H14:J14" si="3">SUM(H8:H13)</f>
        <v>38</v>
      </c>
      <c r="I14" s="48">
        <f t="shared" si="3"/>
        <v>115</v>
      </c>
      <c r="J14" s="48">
        <f t="shared" si="3"/>
        <v>153</v>
      </c>
      <c r="K14" s="48">
        <f t="shared" si="2"/>
        <v>1656</v>
      </c>
    </row>
    <row r="15" spans="1:17" ht="13.8" thickTop="1"/>
  </sheetData>
  <phoneticPr fontId="12" type="noConversion"/>
  <pageMargins left="0.25" right="0.25" top="0.75" bottom="0.75" header="0.3" footer="0.3"/>
  <pageSetup paperSize="9" scale="9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99"/>
  <sheetViews>
    <sheetView topLeftCell="A69" workbookViewId="0">
      <selection activeCell="E96" sqref="E96"/>
    </sheetView>
  </sheetViews>
  <sheetFormatPr defaultRowHeight="13.2"/>
  <cols>
    <col min="1" max="1" width="7.5546875" customWidth="1"/>
    <col min="2" max="2" width="26.6640625" customWidth="1"/>
  </cols>
  <sheetData>
    <row r="1" spans="1:12">
      <c r="A1" s="144"/>
      <c r="B1" s="145" t="s">
        <v>169</v>
      </c>
      <c r="C1" s="136" t="str">
        <f>Kadar.ode.!C1</f>
        <v>Унети назив здравствене установе</v>
      </c>
      <c r="D1" s="140"/>
      <c r="E1" s="140"/>
      <c r="F1" s="140"/>
      <c r="G1" s="142"/>
    </row>
    <row r="2" spans="1:12">
      <c r="A2" s="144"/>
      <c r="B2" s="145" t="s">
        <v>170</v>
      </c>
      <c r="C2" s="136" t="str">
        <f>Kadar.ode.!C2</f>
        <v>Унети матични број здравствене установе</v>
      </c>
      <c r="D2" s="140"/>
      <c r="E2" s="140"/>
      <c r="F2" s="140"/>
      <c r="G2" s="142"/>
    </row>
    <row r="3" spans="1:12">
      <c r="A3" s="144"/>
      <c r="B3" s="145"/>
      <c r="C3" s="136"/>
      <c r="D3" s="140"/>
      <c r="E3" s="140"/>
      <c r="F3" s="140"/>
      <c r="G3" s="142"/>
    </row>
    <row r="4" spans="1:12" ht="13.8">
      <c r="A4" s="144"/>
      <c r="B4" s="145" t="s">
        <v>1778</v>
      </c>
      <c r="C4" s="137" t="s">
        <v>201</v>
      </c>
      <c r="D4" s="141"/>
      <c r="E4" s="141"/>
      <c r="F4" s="141"/>
      <c r="G4" s="143"/>
    </row>
    <row r="6" spans="1:12" ht="33.75" customHeight="1">
      <c r="A6" s="1066" t="s">
        <v>167</v>
      </c>
      <c r="B6" s="1066" t="s">
        <v>54</v>
      </c>
      <c r="C6" s="1068" t="s">
        <v>196</v>
      </c>
      <c r="D6" s="1069"/>
      <c r="E6" s="1059" t="s">
        <v>197</v>
      </c>
      <c r="F6" s="1059"/>
      <c r="G6" s="1059" t="s">
        <v>200</v>
      </c>
      <c r="H6" s="1059"/>
      <c r="I6" s="1059" t="s">
        <v>198</v>
      </c>
      <c r="J6" s="1059"/>
      <c r="K6" s="1059" t="s">
        <v>199</v>
      </c>
      <c r="L6" s="1059"/>
    </row>
    <row r="7" spans="1:12" ht="27.75" customHeight="1" thickBot="1">
      <c r="A7" s="1067"/>
      <c r="B7" s="1067"/>
      <c r="C7" s="91" t="s">
        <v>1</v>
      </c>
      <c r="D7" s="92" t="s">
        <v>0</v>
      </c>
      <c r="E7" s="312" t="s">
        <v>1831</v>
      </c>
      <c r="F7" s="312" t="s">
        <v>1832</v>
      </c>
      <c r="G7" s="312" t="s">
        <v>1831</v>
      </c>
      <c r="H7" s="312" t="s">
        <v>1832</v>
      </c>
      <c r="I7" s="312" t="s">
        <v>1831</v>
      </c>
      <c r="J7" s="312" t="s">
        <v>1832</v>
      </c>
      <c r="K7" s="312" t="s">
        <v>1831</v>
      </c>
      <c r="L7" s="312" t="s">
        <v>1832</v>
      </c>
    </row>
    <row r="8" spans="1:12" ht="13.5" customHeight="1" thickTop="1">
      <c r="A8" s="1075"/>
      <c r="B8" s="1070" t="s">
        <v>4877</v>
      </c>
      <c r="C8" s="481" t="s">
        <v>2</v>
      </c>
      <c r="D8" s="480">
        <f t="shared" ref="D8:H11" si="0">D12+D16+D20+D24+D28+D32+D36+D40+D44</f>
        <v>395</v>
      </c>
      <c r="E8" s="480">
        <f t="shared" si="0"/>
        <v>12034</v>
      </c>
      <c r="F8" s="480">
        <f t="shared" si="0"/>
        <v>12034</v>
      </c>
      <c r="G8" s="480">
        <f t="shared" si="0"/>
        <v>91238</v>
      </c>
      <c r="H8" s="480">
        <f t="shared" si="0"/>
        <v>91238</v>
      </c>
      <c r="I8" s="556">
        <f>G8/E8</f>
        <v>7.5816852251952804</v>
      </c>
      <c r="J8" s="556">
        <f>H8/F8</f>
        <v>7.5816852251952804</v>
      </c>
      <c r="K8" s="556">
        <f>G8/(365*D8)*100</f>
        <v>63.282816022195256</v>
      </c>
      <c r="L8" s="556">
        <f>H8/(365*D8)*100</f>
        <v>63.282816022195256</v>
      </c>
    </row>
    <row r="9" spans="1:12">
      <c r="A9" s="1076"/>
      <c r="B9" s="1071"/>
      <c r="C9" s="483" t="s">
        <v>4</v>
      </c>
      <c r="D9" s="480">
        <f t="shared" si="0"/>
        <v>34</v>
      </c>
      <c r="E9" s="480">
        <f t="shared" si="0"/>
        <v>2374</v>
      </c>
      <c r="F9" s="480">
        <f t="shared" si="0"/>
        <v>2374</v>
      </c>
      <c r="G9" s="480">
        <f t="shared" si="0"/>
        <v>9827</v>
      </c>
      <c r="H9" s="480">
        <f t="shared" si="0"/>
        <v>9827</v>
      </c>
      <c r="I9" s="556">
        <f t="shared" ref="I9:J99" si="1">G9/E9</f>
        <v>4.1394271272114578</v>
      </c>
      <c r="J9" s="556">
        <f t="shared" si="1"/>
        <v>4.1394271272114578</v>
      </c>
      <c r="K9" s="556">
        <f>G9/(365*D9)*100</f>
        <v>79.186140209508466</v>
      </c>
      <c r="L9" s="556">
        <f>H9/(365*D9)*100</f>
        <v>79.186140209508466</v>
      </c>
    </row>
    <row r="10" spans="1:12">
      <c r="A10" s="1076"/>
      <c r="B10" s="1071"/>
      <c r="C10" s="483" t="s">
        <v>5</v>
      </c>
      <c r="D10" s="480">
        <f t="shared" si="0"/>
        <v>61</v>
      </c>
      <c r="E10" s="480">
        <f t="shared" si="0"/>
        <v>4185</v>
      </c>
      <c r="F10" s="480">
        <f t="shared" si="0"/>
        <v>4185</v>
      </c>
      <c r="G10" s="480">
        <f t="shared" si="0"/>
        <v>15914</v>
      </c>
      <c r="H10" s="480">
        <f t="shared" si="0"/>
        <v>15914</v>
      </c>
      <c r="I10" s="556">
        <f t="shared" si="1"/>
        <v>3.8026284348864996</v>
      </c>
      <c r="J10" s="556">
        <f t="shared" si="1"/>
        <v>3.8026284348864996</v>
      </c>
      <c r="K10" s="556">
        <f>G10/(365*D10)*100</f>
        <v>71.47540983606558</v>
      </c>
      <c r="L10" s="556">
        <f>H10/(365*D10)*100</f>
        <v>71.47540983606558</v>
      </c>
    </row>
    <row r="11" spans="1:12" ht="13.8" thickBot="1">
      <c r="A11" s="1077"/>
      <c r="B11" s="1072"/>
      <c r="C11" s="485" t="s">
        <v>7</v>
      </c>
      <c r="D11" s="480">
        <f t="shared" si="0"/>
        <v>300</v>
      </c>
      <c r="E11" s="480">
        <f t="shared" si="0"/>
        <v>9146</v>
      </c>
      <c r="F11" s="480">
        <f t="shared" si="0"/>
        <v>9146</v>
      </c>
      <c r="G11" s="480">
        <f t="shared" si="0"/>
        <v>65497</v>
      </c>
      <c r="H11" s="480">
        <f t="shared" si="0"/>
        <v>65497</v>
      </c>
      <c r="I11" s="557">
        <f t="shared" si="1"/>
        <v>7.1612726875136667</v>
      </c>
      <c r="J11" s="558">
        <f t="shared" si="1"/>
        <v>7.1612726875136667</v>
      </c>
      <c r="K11" s="557">
        <f>G11/(365*D11)*100</f>
        <v>59.814611872146116</v>
      </c>
      <c r="L11" s="558">
        <f>H11/(365*D11)*100</f>
        <v>59.814611872146116</v>
      </c>
    </row>
    <row r="12" spans="1:12" ht="13.5" customHeight="1" thickTop="1">
      <c r="A12" s="1075"/>
      <c r="B12" s="1073" t="s">
        <v>4895</v>
      </c>
      <c r="C12" s="487" t="s">
        <v>2</v>
      </c>
      <c r="D12" s="488">
        <v>42</v>
      </c>
      <c r="E12" s="488">
        <v>1069</v>
      </c>
      <c r="F12" s="488">
        <v>1069</v>
      </c>
      <c r="G12" s="488">
        <v>8706</v>
      </c>
      <c r="H12" s="488">
        <v>8706</v>
      </c>
      <c r="I12" s="559">
        <f t="shared" si="1"/>
        <v>8.1440598690364823</v>
      </c>
      <c r="J12" s="559">
        <f t="shared" si="1"/>
        <v>8.1440598690364823</v>
      </c>
      <c r="K12" s="560">
        <f>G12/(365*D12)*100</f>
        <v>56.790606653620358</v>
      </c>
      <c r="L12" s="560">
        <f>H12/(365*D12)*100</f>
        <v>56.790606653620358</v>
      </c>
    </row>
    <row r="13" spans="1:12">
      <c r="A13" s="1076"/>
      <c r="B13" s="1074"/>
      <c r="C13" s="109" t="s">
        <v>4</v>
      </c>
      <c r="D13" s="89">
        <v>6</v>
      </c>
      <c r="E13" s="89">
        <v>178</v>
      </c>
      <c r="F13" s="89">
        <v>178</v>
      </c>
      <c r="G13" s="89">
        <v>1470</v>
      </c>
      <c r="H13" s="89">
        <v>1470</v>
      </c>
      <c r="I13" s="561">
        <f t="shared" si="1"/>
        <v>8.2584269662921344</v>
      </c>
      <c r="J13" s="561">
        <f t="shared" si="1"/>
        <v>8.2584269662921344</v>
      </c>
      <c r="K13" s="561">
        <f t="shared" ref="K13:K99" si="2">G13/(365*D13)*100</f>
        <v>67.123287671232873</v>
      </c>
      <c r="L13" s="561">
        <f t="shared" ref="L13:L99" si="3">H13/(365*D13)*100</f>
        <v>67.123287671232873</v>
      </c>
    </row>
    <row r="14" spans="1:12">
      <c r="A14" s="1076"/>
      <c r="B14" s="1074"/>
      <c r="C14" s="109" t="s">
        <v>5</v>
      </c>
      <c r="D14" s="89">
        <v>8</v>
      </c>
      <c r="E14" s="89">
        <v>119</v>
      </c>
      <c r="F14" s="89">
        <v>119</v>
      </c>
      <c r="G14" s="89">
        <v>1213</v>
      </c>
      <c r="H14" s="89">
        <v>1213</v>
      </c>
      <c r="I14" s="561">
        <f t="shared" si="1"/>
        <v>10.193277310924369</v>
      </c>
      <c r="J14" s="561">
        <f t="shared" si="1"/>
        <v>10.193277310924369</v>
      </c>
      <c r="K14" s="561">
        <f t="shared" si="2"/>
        <v>41.541095890410958</v>
      </c>
      <c r="L14" s="561">
        <f t="shared" si="3"/>
        <v>41.541095890410958</v>
      </c>
    </row>
    <row r="15" spans="1:12" ht="13.8" thickBot="1">
      <c r="A15" s="1077"/>
      <c r="B15" s="1067"/>
      <c r="C15" s="110" t="s">
        <v>7</v>
      </c>
      <c r="D15" s="90">
        <v>28</v>
      </c>
      <c r="E15" s="90">
        <v>998</v>
      </c>
      <c r="F15" s="90">
        <v>998</v>
      </c>
      <c r="G15" s="90">
        <v>6023</v>
      </c>
      <c r="H15" s="90">
        <v>6023</v>
      </c>
      <c r="I15" s="562">
        <f t="shared" si="1"/>
        <v>6.0350701402805615</v>
      </c>
      <c r="J15" s="563">
        <f t="shared" si="1"/>
        <v>6.0350701402805615</v>
      </c>
      <c r="K15" s="562">
        <f t="shared" si="2"/>
        <v>58.93346379647749</v>
      </c>
      <c r="L15" s="563">
        <f t="shared" si="3"/>
        <v>58.93346379647749</v>
      </c>
    </row>
    <row r="16" spans="1:12" ht="13.8" thickTop="1">
      <c r="A16" s="1075"/>
      <c r="B16" s="1073" t="s">
        <v>4878</v>
      </c>
      <c r="C16" s="487" t="s">
        <v>2</v>
      </c>
      <c r="D16" s="488">
        <v>40</v>
      </c>
      <c r="E16" s="488">
        <v>1880</v>
      </c>
      <c r="F16" s="488">
        <v>1880</v>
      </c>
      <c r="G16" s="488">
        <v>11323</v>
      </c>
      <c r="H16" s="488">
        <v>11323</v>
      </c>
      <c r="I16" s="559">
        <f t="shared" si="1"/>
        <v>6.0228723404255318</v>
      </c>
      <c r="J16" s="559">
        <f t="shared" si="1"/>
        <v>6.0228723404255318</v>
      </c>
      <c r="K16" s="560">
        <f t="shared" si="2"/>
        <v>77.554794520547944</v>
      </c>
      <c r="L16" s="560">
        <f t="shared" si="3"/>
        <v>77.554794520547944</v>
      </c>
    </row>
    <row r="17" spans="1:12">
      <c r="A17" s="1076"/>
      <c r="B17" s="1074"/>
      <c r="C17" s="109" t="s">
        <v>4</v>
      </c>
      <c r="D17" s="89">
        <v>1</v>
      </c>
      <c r="E17" s="89">
        <v>312</v>
      </c>
      <c r="F17" s="89">
        <v>312</v>
      </c>
      <c r="G17" s="89">
        <v>386</v>
      </c>
      <c r="H17" s="89">
        <v>386</v>
      </c>
      <c r="I17" s="561">
        <f t="shared" si="1"/>
        <v>1.2371794871794872</v>
      </c>
      <c r="J17" s="561">
        <f t="shared" si="1"/>
        <v>1.2371794871794872</v>
      </c>
      <c r="K17" s="561">
        <f t="shared" si="2"/>
        <v>105.75342465753425</v>
      </c>
      <c r="L17" s="561">
        <f t="shared" si="3"/>
        <v>105.75342465753425</v>
      </c>
    </row>
    <row r="18" spans="1:12">
      <c r="A18" s="1076"/>
      <c r="B18" s="1074"/>
      <c r="C18" s="109" t="s">
        <v>5</v>
      </c>
      <c r="D18" s="89">
        <v>5</v>
      </c>
      <c r="E18" s="89">
        <v>1002</v>
      </c>
      <c r="F18" s="89">
        <v>1002</v>
      </c>
      <c r="G18" s="89">
        <v>1749</v>
      </c>
      <c r="H18" s="89">
        <v>1749</v>
      </c>
      <c r="I18" s="561">
        <f t="shared" si="1"/>
        <v>1.7455089820359282</v>
      </c>
      <c r="J18" s="561">
        <f t="shared" si="1"/>
        <v>1.7455089820359282</v>
      </c>
      <c r="K18" s="561">
        <f t="shared" si="2"/>
        <v>95.835616438356169</v>
      </c>
      <c r="L18" s="561">
        <f t="shared" si="3"/>
        <v>95.835616438356169</v>
      </c>
    </row>
    <row r="19" spans="1:12" ht="13.8" thickBot="1">
      <c r="A19" s="1077"/>
      <c r="B19" s="1067"/>
      <c r="C19" s="110" t="s">
        <v>7</v>
      </c>
      <c r="D19" s="90">
        <v>34</v>
      </c>
      <c r="E19" s="90">
        <v>1851</v>
      </c>
      <c r="F19" s="90">
        <v>1851</v>
      </c>
      <c r="G19" s="90">
        <v>9188</v>
      </c>
      <c r="H19" s="90">
        <v>9188</v>
      </c>
      <c r="I19" s="562">
        <f t="shared" si="1"/>
        <v>4.9638033495407887</v>
      </c>
      <c r="J19" s="563">
        <f t="shared" si="1"/>
        <v>4.9638033495407887</v>
      </c>
      <c r="K19" s="562">
        <f t="shared" si="2"/>
        <v>74.037066881547148</v>
      </c>
      <c r="L19" s="563">
        <f t="shared" si="3"/>
        <v>74.037066881547148</v>
      </c>
    </row>
    <row r="20" spans="1:12" ht="13.8" thickTop="1">
      <c r="A20" s="1075"/>
      <c r="B20" s="1073" t="s">
        <v>4879</v>
      </c>
      <c r="C20" s="487" t="s">
        <v>2</v>
      </c>
      <c r="D20" s="488">
        <v>20</v>
      </c>
      <c r="E20" s="488">
        <v>811</v>
      </c>
      <c r="F20" s="488">
        <v>811</v>
      </c>
      <c r="G20" s="488">
        <v>5441</v>
      </c>
      <c r="H20" s="488">
        <v>5441</v>
      </c>
      <c r="I20" s="559">
        <f t="shared" si="1"/>
        <v>6.7090012330456226</v>
      </c>
      <c r="J20" s="559">
        <f t="shared" si="1"/>
        <v>6.7090012330456226</v>
      </c>
      <c r="K20" s="560">
        <f t="shared" si="2"/>
        <v>74.534246575342465</v>
      </c>
      <c r="L20" s="560">
        <f t="shared" si="3"/>
        <v>74.534246575342465</v>
      </c>
    </row>
    <row r="21" spans="1:12">
      <c r="A21" s="1076"/>
      <c r="B21" s="1074"/>
      <c r="C21" s="109" t="s">
        <v>4</v>
      </c>
      <c r="D21" s="89">
        <v>0</v>
      </c>
      <c r="E21" s="89">
        <v>0</v>
      </c>
      <c r="F21" s="89">
        <v>0</v>
      </c>
      <c r="G21" s="89">
        <v>0</v>
      </c>
      <c r="H21" s="89">
        <v>0</v>
      </c>
      <c r="I21" s="561" t="e">
        <f t="shared" si="1"/>
        <v>#DIV/0!</v>
      </c>
      <c r="J21" s="561" t="e">
        <f t="shared" si="1"/>
        <v>#DIV/0!</v>
      </c>
      <c r="K21" s="561" t="e">
        <f t="shared" si="2"/>
        <v>#DIV/0!</v>
      </c>
      <c r="L21" s="561" t="e">
        <f t="shared" si="3"/>
        <v>#DIV/0!</v>
      </c>
    </row>
    <row r="22" spans="1:12">
      <c r="A22" s="1076"/>
      <c r="B22" s="1074"/>
      <c r="C22" s="109" t="s">
        <v>5</v>
      </c>
      <c r="D22" s="89">
        <v>3</v>
      </c>
      <c r="E22" s="89">
        <v>117</v>
      </c>
      <c r="F22" s="89">
        <v>117</v>
      </c>
      <c r="G22" s="89">
        <v>653</v>
      </c>
      <c r="H22" s="89">
        <v>653</v>
      </c>
      <c r="I22" s="561">
        <f t="shared" si="1"/>
        <v>5.5811965811965809</v>
      </c>
      <c r="J22" s="561">
        <f t="shared" si="1"/>
        <v>5.5811965811965809</v>
      </c>
      <c r="K22" s="561">
        <f t="shared" si="2"/>
        <v>59.634703196347026</v>
      </c>
      <c r="L22" s="561">
        <f t="shared" si="3"/>
        <v>59.634703196347026</v>
      </c>
    </row>
    <row r="23" spans="1:12" ht="13.8" thickBot="1">
      <c r="A23" s="1077"/>
      <c r="B23" s="1067"/>
      <c r="C23" s="110" t="s">
        <v>7</v>
      </c>
      <c r="D23" s="90">
        <v>17</v>
      </c>
      <c r="E23" s="90">
        <v>732</v>
      </c>
      <c r="F23" s="90">
        <v>732</v>
      </c>
      <c r="G23" s="90">
        <v>4788</v>
      </c>
      <c r="H23" s="90">
        <v>4788</v>
      </c>
      <c r="I23" s="562">
        <f t="shared" si="1"/>
        <v>6.5409836065573774</v>
      </c>
      <c r="J23" s="563">
        <f t="shared" si="1"/>
        <v>6.5409836065573774</v>
      </c>
      <c r="K23" s="562">
        <f t="shared" si="2"/>
        <v>77.163577759871075</v>
      </c>
      <c r="L23" s="563">
        <f t="shared" si="3"/>
        <v>77.163577759871075</v>
      </c>
    </row>
    <row r="24" spans="1:12" ht="13.8" thickTop="1">
      <c r="A24" s="1075"/>
      <c r="B24" s="1073" t="s">
        <v>4880</v>
      </c>
      <c r="C24" s="487" t="s">
        <v>2</v>
      </c>
      <c r="D24" s="488">
        <v>65</v>
      </c>
      <c r="E24" s="488">
        <v>3117</v>
      </c>
      <c r="F24" s="488">
        <v>3117</v>
      </c>
      <c r="G24" s="488">
        <v>15267</v>
      </c>
      <c r="H24" s="488">
        <v>15267</v>
      </c>
      <c r="I24" s="559">
        <f>G24/E24</f>
        <v>4.8979788257940324</v>
      </c>
      <c r="J24" s="559">
        <f>H24/F24</f>
        <v>4.8979788257940324</v>
      </c>
      <c r="K24" s="560">
        <f>G24/(365*D24)*100</f>
        <v>64.349841938883031</v>
      </c>
      <c r="L24" s="560">
        <f>H24/(365*D24)*100</f>
        <v>64.349841938883031</v>
      </c>
    </row>
    <row r="25" spans="1:12">
      <c r="A25" s="1076"/>
      <c r="B25" s="1074"/>
      <c r="C25" s="109" t="s">
        <v>4</v>
      </c>
      <c r="D25" s="89">
        <v>13</v>
      </c>
      <c r="E25" s="89">
        <v>1102</v>
      </c>
      <c r="F25" s="89">
        <v>1102</v>
      </c>
      <c r="G25" s="89">
        <v>3792</v>
      </c>
      <c r="H25" s="89">
        <v>3792</v>
      </c>
      <c r="I25" s="561">
        <f t="shared" ref="I25:I47" si="4">G25/E25</f>
        <v>3.4410163339382942</v>
      </c>
      <c r="J25" s="561">
        <f t="shared" ref="J25:J47" si="5">H25/F25</f>
        <v>3.4410163339382942</v>
      </c>
      <c r="K25" s="561">
        <f>G25/(365*D25)*100</f>
        <v>79.91570073761855</v>
      </c>
      <c r="L25" s="561">
        <f>H25/(365*D25)*100</f>
        <v>79.91570073761855</v>
      </c>
    </row>
    <row r="26" spans="1:12">
      <c r="A26" s="1076"/>
      <c r="B26" s="1074"/>
      <c r="C26" s="109" t="s">
        <v>5</v>
      </c>
      <c r="D26" s="89">
        <v>20</v>
      </c>
      <c r="E26" s="89">
        <v>1895</v>
      </c>
      <c r="F26" s="89">
        <v>1895</v>
      </c>
      <c r="G26" s="89">
        <v>4546</v>
      </c>
      <c r="H26" s="89">
        <v>4546</v>
      </c>
      <c r="I26" s="561">
        <f t="shared" si="4"/>
        <v>2.3989445910290237</v>
      </c>
      <c r="J26" s="561">
        <f t="shared" si="5"/>
        <v>2.3989445910290237</v>
      </c>
      <c r="K26" s="561">
        <f>G26/(365*D26)*100</f>
        <v>62.273972602739725</v>
      </c>
      <c r="L26" s="561">
        <f>H26/(365*D26)*100</f>
        <v>62.273972602739725</v>
      </c>
    </row>
    <row r="27" spans="1:12" ht="13.8" thickBot="1">
      <c r="A27" s="1077"/>
      <c r="B27" s="1067"/>
      <c r="C27" s="110" t="s">
        <v>7</v>
      </c>
      <c r="D27" s="90">
        <v>32</v>
      </c>
      <c r="E27" s="90">
        <v>847</v>
      </c>
      <c r="F27" s="90">
        <v>847</v>
      </c>
      <c r="G27" s="90">
        <v>6929</v>
      </c>
      <c r="H27" s="90">
        <v>6929</v>
      </c>
      <c r="I27" s="562">
        <f t="shared" si="4"/>
        <v>8.1806375442739085</v>
      </c>
      <c r="J27" s="563">
        <f t="shared" si="5"/>
        <v>8.1806375442739085</v>
      </c>
      <c r="K27" s="562">
        <f>G27/(365*D27)*100</f>
        <v>59.323630136986303</v>
      </c>
      <c r="L27" s="563">
        <f>H27/(365*D27)*100</f>
        <v>59.323630136986303</v>
      </c>
    </row>
    <row r="28" spans="1:12" ht="13.8" thickTop="1">
      <c r="A28" s="1075"/>
      <c r="B28" s="1073" t="s">
        <v>4881</v>
      </c>
      <c r="C28" s="487" t="s">
        <v>2</v>
      </c>
      <c r="D28" s="488">
        <v>38</v>
      </c>
      <c r="E28" s="488">
        <v>978</v>
      </c>
      <c r="F28" s="488">
        <v>978</v>
      </c>
      <c r="G28" s="488">
        <v>7476</v>
      </c>
      <c r="H28" s="488">
        <v>7476</v>
      </c>
      <c r="I28" s="559">
        <f t="shared" si="4"/>
        <v>7.6441717791411046</v>
      </c>
      <c r="J28" s="559">
        <f t="shared" si="5"/>
        <v>7.6441717791411046</v>
      </c>
      <c r="K28" s="560">
        <f>G28/(365*D28)*100</f>
        <v>53.900504686373466</v>
      </c>
      <c r="L28" s="560">
        <f>H28/(365*D28)*100</f>
        <v>53.900504686373466</v>
      </c>
    </row>
    <row r="29" spans="1:12">
      <c r="A29" s="1076"/>
      <c r="B29" s="1074"/>
      <c r="C29" s="109" t="s">
        <v>4</v>
      </c>
      <c r="D29" s="89">
        <v>2</v>
      </c>
      <c r="E29" s="89">
        <v>69</v>
      </c>
      <c r="F29" s="89">
        <v>69</v>
      </c>
      <c r="G29" s="89">
        <v>590</v>
      </c>
      <c r="H29" s="89">
        <v>590</v>
      </c>
      <c r="I29" s="561">
        <f t="shared" si="4"/>
        <v>8.5507246376811601</v>
      </c>
      <c r="J29" s="561">
        <f t="shared" si="5"/>
        <v>8.5507246376811601</v>
      </c>
      <c r="K29" s="561">
        <f t="shared" ref="K29:K47" si="6">G29/(365*D29)*100</f>
        <v>80.821917808219183</v>
      </c>
      <c r="L29" s="561">
        <f t="shared" ref="L29:L47" si="7">H29/(365*D29)*100</f>
        <v>80.821917808219183</v>
      </c>
    </row>
    <row r="30" spans="1:12">
      <c r="A30" s="1076"/>
      <c r="B30" s="1074"/>
      <c r="C30" s="109" t="s">
        <v>5</v>
      </c>
      <c r="D30" s="89">
        <v>6</v>
      </c>
      <c r="E30" s="89">
        <v>95</v>
      </c>
      <c r="F30" s="89">
        <v>95</v>
      </c>
      <c r="G30" s="89">
        <v>718</v>
      </c>
      <c r="H30" s="89">
        <v>718</v>
      </c>
      <c r="I30" s="561">
        <f t="shared" si="4"/>
        <v>7.5578947368421057</v>
      </c>
      <c r="J30" s="561">
        <f t="shared" si="5"/>
        <v>7.5578947368421057</v>
      </c>
      <c r="K30" s="561">
        <f t="shared" si="6"/>
        <v>32.785388127853885</v>
      </c>
      <c r="L30" s="561">
        <f t="shared" si="7"/>
        <v>32.785388127853885</v>
      </c>
    </row>
    <row r="31" spans="1:12" ht="13.8" thickBot="1">
      <c r="A31" s="1077"/>
      <c r="B31" s="1067"/>
      <c r="C31" s="110" t="s">
        <v>7</v>
      </c>
      <c r="D31" s="90">
        <v>30</v>
      </c>
      <c r="E31" s="90">
        <v>893</v>
      </c>
      <c r="F31" s="90">
        <v>893</v>
      </c>
      <c r="G31" s="90">
        <v>6168</v>
      </c>
      <c r="H31" s="90">
        <v>6168</v>
      </c>
      <c r="I31" s="562">
        <f t="shared" si="4"/>
        <v>6.9070548712206046</v>
      </c>
      <c r="J31" s="563">
        <f t="shared" si="5"/>
        <v>6.9070548712206046</v>
      </c>
      <c r="K31" s="562">
        <f t="shared" si="6"/>
        <v>56.328767123287669</v>
      </c>
      <c r="L31" s="563">
        <f t="shared" si="7"/>
        <v>56.328767123287669</v>
      </c>
    </row>
    <row r="32" spans="1:12" ht="13.8" thickTop="1">
      <c r="A32" s="1075"/>
      <c r="B32" s="1073" t="s">
        <v>4882</v>
      </c>
      <c r="C32" s="487" t="s">
        <v>2</v>
      </c>
      <c r="D32" s="488">
        <v>98</v>
      </c>
      <c r="E32" s="488">
        <v>2093</v>
      </c>
      <c r="F32" s="488">
        <v>2093</v>
      </c>
      <c r="G32" s="488">
        <v>24361</v>
      </c>
      <c r="H32" s="488">
        <v>24361</v>
      </c>
      <c r="I32" s="559">
        <f t="shared" si="4"/>
        <v>11.639273769708552</v>
      </c>
      <c r="J32" s="559">
        <f t="shared" si="5"/>
        <v>11.639273769708552</v>
      </c>
      <c r="K32" s="560">
        <f t="shared" si="6"/>
        <v>68.104556891249644</v>
      </c>
      <c r="L32" s="560">
        <f t="shared" si="7"/>
        <v>68.104556891249644</v>
      </c>
    </row>
    <row r="33" spans="1:12">
      <c r="A33" s="1076"/>
      <c r="B33" s="1074"/>
      <c r="C33" s="109" t="s">
        <v>4</v>
      </c>
      <c r="D33" s="89">
        <v>4</v>
      </c>
      <c r="E33" s="89">
        <v>210</v>
      </c>
      <c r="F33" s="89">
        <v>210</v>
      </c>
      <c r="G33" s="89">
        <v>1326</v>
      </c>
      <c r="H33" s="89">
        <v>1326</v>
      </c>
      <c r="I33" s="561">
        <f t="shared" si="4"/>
        <v>6.3142857142857141</v>
      </c>
      <c r="J33" s="561">
        <f t="shared" si="5"/>
        <v>6.3142857142857141</v>
      </c>
      <c r="K33" s="561">
        <f t="shared" si="6"/>
        <v>90.821917808219183</v>
      </c>
      <c r="L33" s="561">
        <f t="shared" si="7"/>
        <v>90.821917808219183</v>
      </c>
    </row>
    <row r="34" spans="1:12">
      <c r="A34" s="1076"/>
      <c r="B34" s="1074"/>
      <c r="C34" s="109" t="s">
        <v>5</v>
      </c>
      <c r="D34" s="89">
        <v>11</v>
      </c>
      <c r="E34" s="89">
        <v>262</v>
      </c>
      <c r="F34" s="89">
        <v>262</v>
      </c>
      <c r="G34" s="89">
        <v>3387</v>
      </c>
      <c r="H34" s="89">
        <v>3387</v>
      </c>
      <c r="I34" s="561">
        <f t="shared" si="4"/>
        <v>12.927480916030534</v>
      </c>
      <c r="J34" s="561">
        <f t="shared" si="5"/>
        <v>12.927480916030534</v>
      </c>
      <c r="K34" s="561">
        <f t="shared" si="6"/>
        <v>84.358655043586552</v>
      </c>
      <c r="L34" s="561">
        <f t="shared" si="7"/>
        <v>84.358655043586552</v>
      </c>
    </row>
    <row r="35" spans="1:12" ht="13.8" thickBot="1">
      <c r="A35" s="1077"/>
      <c r="B35" s="1067"/>
      <c r="C35" s="110" t="s">
        <v>7</v>
      </c>
      <c r="D35" s="90">
        <v>83</v>
      </c>
      <c r="E35" s="90">
        <v>1882</v>
      </c>
      <c r="F35" s="90">
        <v>1882</v>
      </c>
      <c r="G35" s="90">
        <v>19648</v>
      </c>
      <c r="H35" s="90">
        <v>19648</v>
      </c>
      <c r="I35" s="562">
        <f t="shared" si="4"/>
        <v>10.439957492029755</v>
      </c>
      <c r="J35" s="563">
        <f t="shared" si="5"/>
        <v>10.439957492029755</v>
      </c>
      <c r="K35" s="562">
        <f t="shared" si="6"/>
        <v>64.85558673048358</v>
      </c>
      <c r="L35" s="563">
        <f t="shared" si="7"/>
        <v>64.85558673048358</v>
      </c>
    </row>
    <row r="36" spans="1:12" ht="13.8" thickTop="1">
      <c r="A36" s="1075"/>
      <c r="B36" s="1073" t="s">
        <v>4883</v>
      </c>
      <c r="C36" s="487" t="s">
        <v>2</v>
      </c>
      <c r="D36" s="488">
        <v>30</v>
      </c>
      <c r="E36" s="488">
        <v>956</v>
      </c>
      <c r="F36" s="488">
        <v>956</v>
      </c>
      <c r="G36" s="488">
        <v>8441</v>
      </c>
      <c r="H36" s="488">
        <v>8441</v>
      </c>
      <c r="I36" s="559">
        <f t="shared" si="4"/>
        <v>8.8294979079497899</v>
      </c>
      <c r="J36" s="559">
        <f t="shared" si="5"/>
        <v>8.8294979079497899</v>
      </c>
      <c r="K36" s="560">
        <f t="shared" si="6"/>
        <v>77.086757990867582</v>
      </c>
      <c r="L36" s="560">
        <f t="shared" si="7"/>
        <v>77.086757990867582</v>
      </c>
    </row>
    <row r="37" spans="1:12">
      <c r="A37" s="1076"/>
      <c r="B37" s="1074"/>
      <c r="C37" s="109" t="s">
        <v>4</v>
      </c>
      <c r="D37" s="89">
        <v>2</v>
      </c>
      <c r="E37" s="89">
        <v>158</v>
      </c>
      <c r="F37" s="89">
        <v>158</v>
      </c>
      <c r="G37" s="89">
        <v>574</v>
      </c>
      <c r="H37" s="89">
        <v>574</v>
      </c>
      <c r="I37" s="561">
        <f t="shared" si="4"/>
        <v>3.6329113924050631</v>
      </c>
      <c r="J37" s="561">
        <f t="shared" si="5"/>
        <v>3.6329113924050631</v>
      </c>
      <c r="K37" s="561">
        <f t="shared" si="6"/>
        <v>78.630136986301366</v>
      </c>
      <c r="L37" s="561">
        <f t="shared" si="7"/>
        <v>78.630136986301366</v>
      </c>
    </row>
    <row r="38" spans="1:12">
      <c r="A38" s="1076"/>
      <c r="B38" s="1074"/>
      <c r="C38" s="109" t="s">
        <v>5</v>
      </c>
      <c r="D38" s="89">
        <v>4</v>
      </c>
      <c r="E38" s="89">
        <v>300</v>
      </c>
      <c r="F38" s="89">
        <v>300</v>
      </c>
      <c r="G38" s="89">
        <v>1329</v>
      </c>
      <c r="H38" s="89">
        <v>1329</v>
      </c>
      <c r="I38" s="561">
        <f t="shared" si="4"/>
        <v>4.43</v>
      </c>
      <c r="J38" s="561">
        <f t="shared" si="5"/>
        <v>4.43</v>
      </c>
      <c r="K38" s="561">
        <f t="shared" si="6"/>
        <v>91.027397260273972</v>
      </c>
      <c r="L38" s="561">
        <f t="shared" si="7"/>
        <v>91.027397260273972</v>
      </c>
    </row>
    <row r="39" spans="1:12" ht="13.8" thickBot="1">
      <c r="A39" s="1077"/>
      <c r="B39" s="1067"/>
      <c r="C39" s="110" t="s">
        <v>7</v>
      </c>
      <c r="D39" s="90">
        <v>24</v>
      </c>
      <c r="E39" s="90">
        <v>950</v>
      </c>
      <c r="F39" s="90">
        <v>950</v>
      </c>
      <c r="G39" s="90">
        <v>6538</v>
      </c>
      <c r="H39" s="90">
        <v>6538</v>
      </c>
      <c r="I39" s="562">
        <f t="shared" si="4"/>
        <v>6.8821052631578947</v>
      </c>
      <c r="J39" s="563">
        <f t="shared" si="5"/>
        <v>6.8821052631578947</v>
      </c>
      <c r="K39" s="562">
        <f t="shared" si="6"/>
        <v>74.634703196347033</v>
      </c>
      <c r="L39" s="563">
        <f t="shared" si="7"/>
        <v>74.634703196347033</v>
      </c>
    </row>
    <row r="40" spans="1:12" ht="13.8" thickTop="1">
      <c r="A40" s="1075"/>
      <c r="B40" s="1073" t="s">
        <v>4884</v>
      </c>
      <c r="C40" s="487" t="s">
        <v>2</v>
      </c>
      <c r="D40" s="488">
        <v>32</v>
      </c>
      <c r="E40" s="488">
        <v>1043</v>
      </c>
      <c r="F40" s="488">
        <v>1043</v>
      </c>
      <c r="G40" s="488">
        <v>9550</v>
      </c>
      <c r="H40" s="488">
        <v>9550</v>
      </c>
      <c r="I40" s="559">
        <f t="shared" si="4"/>
        <v>9.1562799616490889</v>
      </c>
      <c r="J40" s="559">
        <f t="shared" si="5"/>
        <v>9.1562799616490889</v>
      </c>
      <c r="K40" s="560">
        <f t="shared" si="6"/>
        <v>81.763698630136986</v>
      </c>
      <c r="L40" s="560">
        <f t="shared" si="7"/>
        <v>81.763698630136986</v>
      </c>
    </row>
    <row r="41" spans="1:12">
      <c r="A41" s="1076"/>
      <c r="B41" s="1074"/>
      <c r="C41" s="109" t="s">
        <v>4</v>
      </c>
      <c r="D41" s="89">
        <v>6</v>
      </c>
      <c r="E41" s="89">
        <v>345</v>
      </c>
      <c r="F41" s="89">
        <v>345</v>
      </c>
      <c r="G41" s="89">
        <v>1689</v>
      </c>
      <c r="H41" s="89">
        <v>1689</v>
      </c>
      <c r="I41" s="561">
        <f t="shared" si="4"/>
        <v>4.8956521739130432</v>
      </c>
      <c r="J41" s="561">
        <f t="shared" si="5"/>
        <v>4.8956521739130432</v>
      </c>
      <c r="K41" s="561">
        <f t="shared" si="6"/>
        <v>77.123287671232873</v>
      </c>
      <c r="L41" s="561">
        <f t="shared" si="7"/>
        <v>77.123287671232873</v>
      </c>
    </row>
    <row r="42" spans="1:12">
      <c r="A42" s="1076"/>
      <c r="B42" s="1074"/>
      <c r="C42" s="109" t="s">
        <v>5</v>
      </c>
      <c r="D42" s="89">
        <v>4</v>
      </c>
      <c r="E42" s="89">
        <v>395</v>
      </c>
      <c r="F42" s="89">
        <v>395</v>
      </c>
      <c r="G42" s="89">
        <v>2319</v>
      </c>
      <c r="H42" s="89">
        <v>2319</v>
      </c>
      <c r="I42" s="561">
        <f t="shared" si="4"/>
        <v>5.8708860759493673</v>
      </c>
      <c r="J42" s="561">
        <f t="shared" si="5"/>
        <v>5.8708860759493673</v>
      </c>
      <c r="K42" s="561">
        <f t="shared" si="6"/>
        <v>158.83561643835617</v>
      </c>
      <c r="L42" s="561">
        <f t="shared" si="7"/>
        <v>158.83561643835617</v>
      </c>
    </row>
    <row r="43" spans="1:12" ht="13.8" thickBot="1">
      <c r="A43" s="1077"/>
      <c r="B43" s="1067"/>
      <c r="C43" s="110" t="s">
        <v>7</v>
      </c>
      <c r="D43" s="90">
        <v>22</v>
      </c>
      <c r="E43" s="90">
        <v>906</v>
      </c>
      <c r="F43" s="90">
        <v>906</v>
      </c>
      <c r="G43" s="90">
        <v>5542</v>
      </c>
      <c r="H43" s="90">
        <v>5542</v>
      </c>
      <c r="I43" s="562">
        <f t="shared" si="4"/>
        <v>6.1169977924944812</v>
      </c>
      <c r="J43" s="563">
        <f t="shared" si="5"/>
        <v>6.1169977924944812</v>
      </c>
      <c r="K43" s="562">
        <f t="shared" si="6"/>
        <v>69.01618929016189</v>
      </c>
      <c r="L43" s="563">
        <f t="shared" si="7"/>
        <v>69.01618929016189</v>
      </c>
    </row>
    <row r="44" spans="1:12" ht="13.8" thickTop="1">
      <c r="A44" s="1075"/>
      <c r="B44" s="1073" t="s">
        <v>4885</v>
      </c>
      <c r="C44" s="487" t="s">
        <v>2</v>
      </c>
      <c r="D44" s="488">
        <v>30</v>
      </c>
      <c r="E44" s="488">
        <v>87</v>
      </c>
      <c r="F44" s="488">
        <v>87</v>
      </c>
      <c r="G44" s="488">
        <v>673</v>
      </c>
      <c r="H44" s="488">
        <v>673</v>
      </c>
      <c r="I44" s="559">
        <f t="shared" si="4"/>
        <v>7.735632183908046</v>
      </c>
      <c r="J44" s="559">
        <f t="shared" si="5"/>
        <v>7.735632183908046</v>
      </c>
      <c r="K44" s="560">
        <f t="shared" si="6"/>
        <v>6.1461187214611872</v>
      </c>
      <c r="L44" s="560">
        <f t="shared" si="7"/>
        <v>6.1461187214611872</v>
      </c>
    </row>
    <row r="45" spans="1:12">
      <c r="A45" s="1076"/>
      <c r="B45" s="1074"/>
      <c r="C45" s="109" t="s">
        <v>4</v>
      </c>
      <c r="D45" s="89"/>
      <c r="E45" s="89">
        <v>0</v>
      </c>
      <c r="F45" s="89">
        <v>0</v>
      </c>
      <c r="G45" s="89">
        <v>0</v>
      </c>
      <c r="H45" s="89">
        <v>0</v>
      </c>
      <c r="I45" s="561" t="e">
        <f t="shared" si="4"/>
        <v>#DIV/0!</v>
      </c>
      <c r="J45" s="561" t="e">
        <f t="shared" si="5"/>
        <v>#DIV/0!</v>
      </c>
      <c r="K45" s="561" t="e">
        <f t="shared" si="6"/>
        <v>#DIV/0!</v>
      </c>
      <c r="L45" s="561" t="e">
        <f t="shared" si="7"/>
        <v>#DIV/0!</v>
      </c>
    </row>
    <row r="46" spans="1:12">
      <c r="A46" s="1076"/>
      <c r="B46" s="1074"/>
      <c r="C46" s="109" t="s">
        <v>5</v>
      </c>
      <c r="D46" s="89"/>
      <c r="E46" s="89">
        <v>0</v>
      </c>
      <c r="F46" s="89">
        <v>0</v>
      </c>
      <c r="G46" s="89">
        <v>0</v>
      </c>
      <c r="H46" s="89">
        <v>0</v>
      </c>
      <c r="I46" s="561" t="e">
        <f t="shared" si="4"/>
        <v>#DIV/0!</v>
      </c>
      <c r="J46" s="561" t="e">
        <f t="shared" si="5"/>
        <v>#DIV/0!</v>
      </c>
      <c r="K46" s="561" t="e">
        <f t="shared" si="6"/>
        <v>#DIV/0!</v>
      </c>
      <c r="L46" s="561" t="e">
        <f t="shared" si="7"/>
        <v>#DIV/0!</v>
      </c>
    </row>
    <row r="47" spans="1:12" ht="13.8" thickBot="1">
      <c r="A47" s="1077"/>
      <c r="B47" s="1067"/>
      <c r="C47" s="110" t="s">
        <v>7</v>
      </c>
      <c r="D47" s="90">
        <v>30</v>
      </c>
      <c r="E47" s="90">
        <v>87</v>
      </c>
      <c r="F47" s="90">
        <v>87</v>
      </c>
      <c r="G47" s="90">
        <v>673</v>
      </c>
      <c r="H47" s="90">
        <v>673</v>
      </c>
      <c r="I47" s="562">
        <f t="shared" si="4"/>
        <v>7.735632183908046</v>
      </c>
      <c r="J47" s="563">
        <f t="shared" si="5"/>
        <v>7.735632183908046</v>
      </c>
      <c r="K47" s="562">
        <f t="shared" si="6"/>
        <v>6.1461187214611872</v>
      </c>
      <c r="L47" s="563">
        <f t="shared" si="7"/>
        <v>6.1461187214611872</v>
      </c>
    </row>
    <row r="48" spans="1:12" ht="13.8" thickTop="1">
      <c r="A48" s="1075"/>
      <c r="B48" s="1070" t="s">
        <v>4886</v>
      </c>
      <c r="C48" s="481" t="s">
        <v>2</v>
      </c>
      <c r="D48" s="480">
        <f>D52+D56+D60</f>
        <v>177</v>
      </c>
      <c r="E48" s="480">
        <f t="shared" ref="E48:H48" si="8">E52+E56+E60</f>
        <v>5335</v>
      </c>
      <c r="F48" s="480">
        <f t="shared" si="8"/>
        <v>5335</v>
      </c>
      <c r="G48" s="480">
        <f t="shared" si="8"/>
        <v>32877</v>
      </c>
      <c r="H48" s="480">
        <f t="shared" si="8"/>
        <v>32877</v>
      </c>
      <c r="I48" s="556">
        <f>G48/E48</f>
        <v>6.1625117150890345</v>
      </c>
      <c r="J48" s="556">
        <f>H48/F48</f>
        <v>6.1625117150890345</v>
      </c>
      <c r="K48" s="556">
        <f>G48/(365*D48)*100</f>
        <v>50.889250058045043</v>
      </c>
      <c r="L48" s="556">
        <f>H48/(365*D48)*100</f>
        <v>50.889250058045043</v>
      </c>
    </row>
    <row r="49" spans="1:12">
      <c r="A49" s="1076"/>
      <c r="B49" s="1071"/>
      <c r="C49" s="483" t="s">
        <v>4</v>
      </c>
      <c r="D49" s="480">
        <f t="shared" ref="D49:H51" si="9">D53+D57+D61</f>
        <v>10</v>
      </c>
      <c r="E49" s="480">
        <f t="shared" si="9"/>
        <v>1401</v>
      </c>
      <c r="F49" s="480">
        <f t="shared" si="9"/>
        <v>1401</v>
      </c>
      <c r="G49" s="480">
        <f t="shared" si="9"/>
        <v>3852</v>
      </c>
      <c r="H49" s="480">
        <f t="shared" si="9"/>
        <v>3852</v>
      </c>
      <c r="I49" s="556">
        <f t="shared" ref="I49:I63" si="10">G49/E49</f>
        <v>2.7494646680942183</v>
      </c>
      <c r="J49" s="556">
        <f t="shared" ref="J49:J63" si="11">H49/F49</f>
        <v>2.7494646680942183</v>
      </c>
      <c r="K49" s="556">
        <f>G49/(365*D49)*100</f>
        <v>105.53424657534248</v>
      </c>
      <c r="L49" s="556">
        <f>H49/(365*D49)*100</f>
        <v>105.53424657534248</v>
      </c>
    </row>
    <row r="50" spans="1:12">
      <c r="A50" s="1076"/>
      <c r="B50" s="1071"/>
      <c r="C50" s="483" t="s">
        <v>5</v>
      </c>
      <c r="D50" s="480">
        <f t="shared" si="9"/>
        <v>34</v>
      </c>
      <c r="E50" s="480">
        <f t="shared" si="9"/>
        <v>1051</v>
      </c>
      <c r="F50" s="480">
        <f t="shared" si="9"/>
        <v>1051</v>
      </c>
      <c r="G50" s="480">
        <f t="shared" si="9"/>
        <v>3672</v>
      </c>
      <c r="H50" s="480">
        <f t="shared" si="9"/>
        <v>3672</v>
      </c>
      <c r="I50" s="556">
        <f t="shared" si="10"/>
        <v>3.4938154138915318</v>
      </c>
      <c r="J50" s="556">
        <f t="shared" si="11"/>
        <v>3.4938154138915318</v>
      </c>
      <c r="K50" s="556">
        <f>G50/(365*D50)*100</f>
        <v>29.589041095890412</v>
      </c>
      <c r="L50" s="556">
        <f>H50/(365*D50)*100</f>
        <v>29.589041095890412</v>
      </c>
    </row>
    <row r="51" spans="1:12" ht="13.8" thickBot="1">
      <c r="A51" s="1077"/>
      <c r="B51" s="1072"/>
      <c r="C51" s="485" t="s">
        <v>7</v>
      </c>
      <c r="D51" s="480">
        <f t="shared" si="9"/>
        <v>133</v>
      </c>
      <c r="E51" s="480">
        <f t="shared" si="9"/>
        <v>4769</v>
      </c>
      <c r="F51" s="480">
        <f t="shared" si="9"/>
        <v>4769</v>
      </c>
      <c r="G51" s="480">
        <f t="shared" si="9"/>
        <v>25353</v>
      </c>
      <c r="H51" s="480">
        <f t="shared" si="9"/>
        <v>25353</v>
      </c>
      <c r="I51" s="557">
        <f t="shared" si="10"/>
        <v>5.3162088488152657</v>
      </c>
      <c r="J51" s="558">
        <f t="shared" si="11"/>
        <v>5.3162088488152657</v>
      </c>
      <c r="K51" s="557">
        <f>G51/(365*D51)*100</f>
        <v>52.225769904212584</v>
      </c>
      <c r="L51" s="558">
        <f>H51/(365*D51)*100</f>
        <v>52.225769904212584</v>
      </c>
    </row>
    <row r="52" spans="1:12" ht="13.8" thickTop="1">
      <c r="A52" s="1075"/>
      <c r="B52" s="1073" t="s">
        <v>4887</v>
      </c>
      <c r="C52" s="487" t="s">
        <v>2</v>
      </c>
      <c r="D52" s="488">
        <v>107</v>
      </c>
      <c r="E52" s="488">
        <v>3485</v>
      </c>
      <c r="F52" s="488">
        <v>3485</v>
      </c>
      <c r="G52" s="488">
        <v>21233</v>
      </c>
      <c r="H52" s="488">
        <v>21233</v>
      </c>
      <c r="I52" s="559">
        <f t="shared" si="10"/>
        <v>6.0926829268292684</v>
      </c>
      <c r="J52" s="559">
        <f t="shared" si="11"/>
        <v>6.0926829268292684</v>
      </c>
      <c r="K52" s="560">
        <f>G52/(365*D52)*100</f>
        <v>54.366918448342084</v>
      </c>
      <c r="L52" s="560">
        <f>H52/(365*D52)*100</f>
        <v>54.366918448342084</v>
      </c>
    </row>
    <row r="53" spans="1:12">
      <c r="A53" s="1076"/>
      <c r="B53" s="1074"/>
      <c r="C53" s="109" t="s">
        <v>4</v>
      </c>
      <c r="D53" s="89">
        <v>8</v>
      </c>
      <c r="E53" s="89">
        <v>761</v>
      </c>
      <c r="F53" s="89">
        <v>761</v>
      </c>
      <c r="G53" s="89">
        <v>2878</v>
      </c>
      <c r="H53" s="89">
        <v>2878</v>
      </c>
      <c r="I53" s="561">
        <f t="shared" si="10"/>
        <v>3.7818659658344282</v>
      </c>
      <c r="J53" s="561">
        <f t="shared" si="11"/>
        <v>3.7818659658344282</v>
      </c>
      <c r="K53" s="561">
        <f t="shared" ref="K53:K63" si="12">G53/(365*D53)*100</f>
        <v>98.561643835616437</v>
      </c>
      <c r="L53" s="561">
        <f t="shared" ref="L53:L63" si="13">H53/(365*D53)*100</f>
        <v>98.561643835616437</v>
      </c>
    </row>
    <row r="54" spans="1:12">
      <c r="A54" s="1076"/>
      <c r="B54" s="1074"/>
      <c r="C54" s="109" t="s">
        <v>5</v>
      </c>
      <c r="D54" s="89">
        <v>20</v>
      </c>
      <c r="E54" s="89">
        <v>566</v>
      </c>
      <c r="F54" s="89">
        <v>566</v>
      </c>
      <c r="G54" s="89">
        <v>3044</v>
      </c>
      <c r="H54" s="89">
        <v>3044</v>
      </c>
      <c r="I54" s="561">
        <f t="shared" si="10"/>
        <v>5.3780918727915195</v>
      </c>
      <c r="J54" s="561">
        <f t="shared" si="11"/>
        <v>5.3780918727915195</v>
      </c>
      <c r="K54" s="561">
        <f t="shared" si="12"/>
        <v>41.698630136986303</v>
      </c>
      <c r="L54" s="561">
        <f t="shared" si="13"/>
        <v>41.698630136986303</v>
      </c>
    </row>
    <row r="55" spans="1:12" ht="13.8" thickBot="1">
      <c r="A55" s="1077"/>
      <c r="B55" s="1067"/>
      <c r="C55" s="110" t="s">
        <v>7</v>
      </c>
      <c r="D55" s="90">
        <v>79</v>
      </c>
      <c r="E55" s="90">
        <v>2919</v>
      </c>
      <c r="F55" s="90">
        <v>2919</v>
      </c>
      <c r="G55" s="90">
        <v>15311</v>
      </c>
      <c r="H55" s="90">
        <v>15311</v>
      </c>
      <c r="I55" s="562">
        <f t="shared" si="10"/>
        <v>5.2452894826995546</v>
      </c>
      <c r="J55" s="563">
        <f t="shared" si="11"/>
        <v>5.2452894826995546</v>
      </c>
      <c r="K55" s="562">
        <f t="shared" si="12"/>
        <v>53.098664817062598</v>
      </c>
      <c r="L55" s="563">
        <f t="shared" si="13"/>
        <v>53.098664817062598</v>
      </c>
    </row>
    <row r="56" spans="1:12" ht="13.8" thickTop="1">
      <c r="A56" s="1075"/>
      <c r="B56" s="1073" t="s">
        <v>4888</v>
      </c>
      <c r="C56" s="487" t="s">
        <v>2</v>
      </c>
      <c r="D56" s="488">
        <v>25</v>
      </c>
      <c r="E56" s="488">
        <v>649</v>
      </c>
      <c r="F56" s="488">
        <v>649</v>
      </c>
      <c r="G56" s="488">
        <v>5356</v>
      </c>
      <c r="H56" s="488">
        <v>5356</v>
      </c>
      <c r="I56" s="559">
        <f t="shared" si="10"/>
        <v>8.2526964560862872</v>
      </c>
      <c r="J56" s="559">
        <f t="shared" si="11"/>
        <v>8.2526964560862872</v>
      </c>
      <c r="K56" s="560">
        <f t="shared" si="12"/>
        <v>58.69589041095891</v>
      </c>
      <c r="L56" s="560">
        <f t="shared" si="13"/>
        <v>58.69589041095891</v>
      </c>
    </row>
    <row r="57" spans="1:12">
      <c r="A57" s="1076"/>
      <c r="B57" s="1074"/>
      <c r="C57" s="109" t="s">
        <v>4</v>
      </c>
      <c r="D57" s="89">
        <v>0</v>
      </c>
      <c r="E57" s="89">
        <v>509</v>
      </c>
      <c r="F57" s="89">
        <v>509</v>
      </c>
      <c r="G57" s="89">
        <v>695</v>
      </c>
      <c r="H57" s="89">
        <v>695</v>
      </c>
      <c r="I57" s="561">
        <f t="shared" si="10"/>
        <v>1.3654223968565815</v>
      </c>
      <c r="J57" s="561">
        <f t="shared" si="11"/>
        <v>1.3654223968565815</v>
      </c>
      <c r="K57" s="561" t="e">
        <f t="shared" si="12"/>
        <v>#DIV/0!</v>
      </c>
      <c r="L57" s="561" t="e">
        <f t="shared" si="13"/>
        <v>#DIV/0!</v>
      </c>
    </row>
    <row r="58" spans="1:12">
      <c r="A58" s="1076"/>
      <c r="B58" s="1074"/>
      <c r="C58" s="109" t="s">
        <v>5</v>
      </c>
      <c r="D58" s="89">
        <v>3</v>
      </c>
      <c r="E58" s="89">
        <v>481</v>
      </c>
      <c r="F58" s="89">
        <v>481</v>
      </c>
      <c r="G58" s="89">
        <v>624</v>
      </c>
      <c r="H58" s="89">
        <v>624</v>
      </c>
      <c r="I58" s="561">
        <f t="shared" si="10"/>
        <v>1.2972972972972974</v>
      </c>
      <c r="J58" s="561">
        <f t="shared" si="11"/>
        <v>1.2972972972972974</v>
      </c>
      <c r="K58" s="561">
        <f t="shared" si="12"/>
        <v>56.986301369863014</v>
      </c>
      <c r="L58" s="561">
        <f t="shared" si="13"/>
        <v>56.986301369863014</v>
      </c>
    </row>
    <row r="59" spans="1:12" ht="13.8" thickBot="1">
      <c r="A59" s="1077"/>
      <c r="B59" s="1067"/>
      <c r="C59" s="110" t="s">
        <v>7</v>
      </c>
      <c r="D59" s="90">
        <v>22</v>
      </c>
      <c r="E59" s="90">
        <v>649</v>
      </c>
      <c r="F59" s="90">
        <v>649</v>
      </c>
      <c r="G59" s="90">
        <v>4037</v>
      </c>
      <c r="H59" s="90">
        <v>4037</v>
      </c>
      <c r="I59" s="562">
        <f t="shared" si="10"/>
        <v>6.2203389830508478</v>
      </c>
      <c r="J59" s="563">
        <f t="shared" si="11"/>
        <v>6.2203389830508478</v>
      </c>
      <c r="K59" s="562">
        <f t="shared" si="12"/>
        <v>50.273972602739725</v>
      </c>
      <c r="L59" s="563">
        <f t="shared" si="13"/>
        <v>50.273972602739725</v>
      </c>
    </row>
    <row r="60" spans="1:12" ht="13.8" thickTop="1">
      <c r="A60" s="1075"/>
      <c r="B60" s="1073" t="s">
        <v>4889</v>
      </c>
      <c r="C60" s="487" t="s">
        <v>2</v>
      </c>
      <c r="D60" s="488">
        <v>45</v>
      </c>
      <c r="E60" s="488">
        <v>1201</v>
      </c>
      <c r="F60" s="488">
        <v>1201</v>
      </c>
      <c r="G60" s="488">
        <v>6288</v>
      </c>
      <c r="H60" s="488">
        <v>6288</v>
      </c>
      <c r="I60" s="559">
        <f t="shared" si="10"/>
        <v>5.2356369691923401</v>
      </c>
      <c r="J60" s="559">
        <f t="shared" si="11"/>
        <v>5.2356369691923401</v>
      </c>
      <c r="K60" s="560">
        <f t="shared" si="12"/>
        <v>38.283105022831052</v>
      </c>
      <c r="L60" s="560">
        <f t="shared" si="13"/>
        <v>38.283105022831052</v>
      </c>
    </row>
    <row r="61" spans="1:12">
      <c r="A61" s="1076"/>
      <c r="B61" s="1074"/>
      <c r="C61" s="109" t="s">
        <v>4</v>
      </c>
      <c r="D61" s="89">
        <v>2</v>
      </c>
      <c r="E61" s="89">
        <v>131</v>
      </c>
      <c r="F61" s="89">
        <v>131</v>
      </c>
      <c r="G61" s="89">
        <v>279</v>
      </c>
      <c r="H61" s="89">
        <v>279</v>
      </c>
      <c r="I61" s="561">
        <f t="shared" si="10"/>
        <v>2.1297709923664123</v>
      </c>
      <c r="J61" s="561">
        <f t="shared" si="11"/>
        <v>2.1297709923664123</v>
      </c>
      <c r="K61" s="561">
        <f t="shared" si="12"/>
        <v>38.219178082191782</v>
      </c>
      <c r="L61" s="561">
        <f t="shared" si="13"/>
        <v>38.219178082191782</v>
      </c>
    </row>
    <row r="62" spans="1:12">
      <c r="A62" s="1076"/>
      <c r="B62" s="1074"/>
      <c r="C62" s="109" t="s">
        <v>5</v>
      </c>
      <c r="D62" s="89">
        <v>11</v>
      </c>
      <c r="E62" s="89">
        <v>4</v>
      </c>
      <c r="F62" s="89">
        <v>4</v>
      </c>
      <c r="G62" s="89">
        <v>4</v>
      </c>
      <c r="H62" s="89">
        <v>4</v>
      </c>
      <c r="I62" s="561">
        <f t="shared" si="10"/>
        <v>1</v>
      </c>
      <c r="J62" s="561">
        <f t="shared" si="11"/>
        <v>1</v>
      </c>
      <c r="K62" s="561">
        <f t="shared" si="12"/>
        <v>9.9626400996264006E-2</v>
      </c>
      <c r="L62" s="561">
        <f t="shared" si="13"/>
        <v>9.9626400996264006E-2</v>
      </c>
    </row>
    <row r="63" spans="1:12" ht="13.8" thickBot="1">
      <c r="A63" s="1077"/>
      <c r="B63" s="1067"/>
      <c r="C63" s="110" t="s">
        <v>7</v>
      </c>
      <c r="D63" s="90">
        <v>32</v>
      </c>
      <c r="E63" s="90">
        <v>1201</v>
      </c>
      <c r="F63" s="90">
        <v>1201</v>
      </c>
      <c r="G63" s="90">
        <v>6005</v>
      </c>
      <c r="H63" s="90">
        <v>6005</v>
      </c>
      <c r="I63" s="562">
        <f t="shared" si="10"/>
        <v>5</v>
      </c>
      <c r="J63" s="563">
        <f t="shared" si="11"/>
        <v>5</v>
      </c>
      <c r="K63" s="562">
        <f t="shared" si="12"/>
        <v>51.412671232876718</v>
      </c>
      <c r="L63" s="563">
        <f t="shared" si="13"/>
        <v>51.412671232876718</v>
      </c>
    </row>
    <row r="64" spans="1:12" ht="13.8" thickTop="1">
      <c r="A64" s="1075"/>
      <c r="B64" s="1070" t="s">
        <v>4830</v>
      </c>
      <c r="C64" s="489" t="s">
        <v>2</v>
      </c>
      <c r="D64" s="490">
        <v>35</v>
      </c>
      <c r="E64" s="488">
        <v>883</v>
      </c>
      <c r="F64" s="488">
        <v>883</v>
      </c>
      <c r="G64" s="488">
        <v>3142</v>
      </c>
      <c r="H64" s="488">
        <v>3142</v>
      </c>
      <c r="I64" s="560">
        <f>G64/E64</f>
        <v>3.5583238958097394</v>
      </c>
      <c r="J64" s="560">
        <f>H64/F64</f>
        <v>3.5583238958097394</v>
      </c>
      <c r="K64" s="560">
        <f>G64/(365*D64)*100</f>
        <v>24.594911937377692</v>
      </c>
      <c r="L64" s="560">
        <f>H64/(365*D64)*100</f>
        <v>24.594911937377692</v>
      </c>
    </row>
    <row r="65" spans="1:12">
      <c r="A65" s="1076"/>
      <c r="B65" s="1071"/>
      <c r="C65" s="109" t="s">
        <v>4</v>
      </c>
      <c r="D65" s="89">
        <v>0</v>
      </c>
      <c r="E65" s="89">
        <v>0</v>
      </c>
      <c r="F65" s="89">
        <v>0</v>
      </c>
      <c r="G65" s="89">
        <v>0</v>
      </c>
      <c r="H65" s="89">
        <v>0</v>
      </c>
      <c r="I65" s="561" t="e">
        <f t="shared" ref="I65:I83" si="14">G65/E65</f>
        <v>#DIV/0!</v>
      </c>
      <c r="J65" s="561" t="e">
        <f t="shared" ref="J65:J83" si="15">H65/F65</f>
        <v>#DIV/0!</v>
      </c>
      <c r="K65" s="561" t="e">
        <f>G65/(365*D65)*100</f>
        <v>#DIV/0!</v>
      </c>
      <c r="L65" s="561" t="e">
        <f>H65/(365*D65)*100</f>
        <v>#DIV/0!</v>
      </c>
    </row>
    <row r="66" spans="1:12">
      <c r="A66" s="1076"/>
      <c r="B66" s="1071"/>
      <c r="C66" s="109" t="s">
        <v>5</v>
      </c>
      <c r="D66" s="89">
        <v>5</v>
      </c>
      <c r="E66" s="89">
        <v>709</v>
      </c>
      <c r="F66" s="89">
        <v>709</v>
      </c>
      <c r="G66" s="89">
        <v>771</v>
      </c>
      <c r="H66" s="89">
        <v>771</v>
      </c>
      <c r="I66" s="561">
        <f t="shared" si="14"/>
        <v>1.0874471086036672</v>
      </c>
      <c r="J66" s="561">
        <f t="shared" si="15"/>
        <v>1.0874471086036672</v>
      </c>
      <c r="K66" s="561">
        <f>G66/(365*D66)*100</f>
        <v>42.246575342465754</v>
      </c>
      <c r="L66" s="561">
        <f>H66/(365*D66)*100</f>
        <v>42.246575342465754</v>
      </c>
    </row>
    <row r="67" spans="1:12" ht="13.8" thickBot="1">
      <c r="A67" s="1077"/>
      <c r="B67" s="1072"/>
      <c r="C67" s="110" t="s">
        <v>7</v>
      </c>
      <c r="D67" s="90">
        <v>30</v>
      </c>
      <c r="E67" s="90">
        <v>555</v>
      </c>
      <c r="F67" s="90">
        <v>555</v>
      </c>
      <c r="G67" s="90">
        <v>2371</v>
      </c>
      <c r="H67" s="90">
        <v>2371</v>
      </c>
      <c r="I67" s="562">
        <f t="shared" si="14"/>
        <v>4.2720720720720724</v>
      </c>
      <c r="J67" s="563">
        <f t="shared" si="15"/>
        <v>4.2720720720720724</v>
      </c>
      <c r="K67" s="562">
        <f>G67/(365*D67)*100</f>
        <v>21.652968036529678</v>
      </c>
      <c r="L67" s="563">
        <f>H67/(365*D67)*100</f>
        <v>21.652968036529678</v>
      </c>
    </row>
    <row r="68" spans="1:12" ht="13.8" thickTop="1">
      <c r="A68" s="1075"/>
      <c r="B68" s="1070" t="s">
        <v>4831</v>
      </c>
      <c r="C68" s="487" t="s">
        <v>2</v>
      </c>
      <c r="D68" s="488">
        <v>30</v>
      </c>
      <c r="E68" s="488">
        <v>1471</v>
      </c>
      <c r="F68" s="488">
        <v>1471</v>
      </c>
      <c r="G68" s="488">
        <v>4945</v>
      </c>
      <c r="H68" s="488">
        <v>4945</v>
      </c>
      <c r="I68" s="559">
        <f t="shared" si="14"/>
        <v>3.361658735554045</v>
      </c>
      <c r="J68" s="559">
        <f t="shared" si="15"/>
        <v>3.361658735554045</v>
      </c>
      <c r="K68" s="560">
        <f>G68/(365*D68)*100</f>
        <v>45.159817351598178</v>
      </c>
      <c r="L68" s="560">
        <f>H68/(365*D68)*100</f>
        <v>45.159817351598178</v>
      </c>
    </row>
    <row r="69" spans="1:12">
      <c r="A69" s="1076"/>
      <c r="B69" s="1071"/>
      <c r="C69" s="109" t="s">
        <v>4</v>
      </c>
      <c r="D69" s="89">
        <v>3</v>
      </c>
      <c r="E69" s="89">
        <v>889</v>
      </c>
      <c r="F69" s="89">
        <v>889</v>
      </c>
      <c r="G69" s="89">
        <v>996</v>
      </c>
      <c r="H69" s="89">
        <v>996</v>
      </c>
      <c r="I69" s="561">
        <f t="shared" si="14"/>
        <v>1.1203599550056242</v>
      </c>
      <c r="J69" s="561">
        <f t="shared" si="15"/>
        <v>1.1203599550056242</v>
      </c>
      <c r="K69" s="561">
        <f t="shared" ref="K69:K83" si="16">G69/(365*D69)*100</f>
        <v>90.958904109589042</v>
      </c>
      <c r="L69" s="561">
        <f t="shared" ref="L69:L83" si="17">H69/(365*D69)*100</f>
        <v>90.958904109589042</v>
      </c>
    </row>
    <row r="70" spans="1:12">
      <c r="A70" s="1076"/>
      <c r="B70" s="1071"/>
      <c r="C70" s="109" t="s">
        <v>5</v>
      </c>
      <c r="D70" s="89">
        <v>7</v>
      </c>
      <c r="E70" s="89">
        <v>775</v>
      </c>
      <c r="F70" s="89">
        <v>775</v>
      </c>
      <c r="G70" s="89">
        <v>833</v>
      </c>
      <c r="H70" s="89">
        <v>833</v>
      </c>
      <c r="I70" s="561">
        <f t="shared" si="14"/>
        <v>1.0748387096774195</v>
      </c>
      <c r="J70" s="561">
        <f t="shared" si="15"/>
        <v>1.0748387096774195</v>
      </c>
      <c r="K70" s="561">
        <f t="shared" si="16"/>
        <v>32.602739726027394</v>
      </c>
      <c r="L70" s="561">
        <f t="shared" si="17"/>
        <v>32.602739726027394</v>
      </c>
    </row>
    <row r="71" spans="1:12" ht="13.8" thickBot="1">
      <c r="A71" s="1077"/>
      <c r="B71" s="1072"/>
      <c r="C71" s="110" t="s">
        <v>7</v>
      </c>
      <c r="D71" s="90">
        <v>20</v>
      </c>
      <c r="E71" s="90">
        <v>1470</v>
      </c>
      <c r="F71" s="90">
        <v>1470</v>
      </c>
      <c r="G71" s="90">
        <v>3116</v>
      </c>
      <c r="H71" s="90">
        <v>3116</v>
      </c>
      <c r="I71" s="562">
        <f t="shared" si="14"/>
        <v>2.1197278911564625</v>
      </c>
      <c r="J71" s="563">
        <f t="shared" si="15"/>
        <v>2.1197278911564625</v>
      </c>
      <c r="K71" s="562">
        <f t="shared" si="16"/>
        <v>42.684931506849317</v>
      </c>
      <c r="L71" s="563">
        <f t="shared" si="17"/>
        <v>42.684931506849317</v>
      </c>
    </row>
    <row r="72" spans="1:12" ht="13.8" thickTop="1">
      <c r="A72" s="1075"/>
      <c r="B72" s="1070" t="s">
        <v>4890</v>
      </c>
      <c r="C72" s="486" t="s">
        <v>2</v>
      </c>
      <c r="D72" s="480">
        <f>D76+D80</f>
        <v>88</v>
      </c>
      <c r="E72" s="480">
        <f>E76+E80</f>
        <v>3154</v>
      </c>
      <c r="F72" s="480">
        <f t="shared" ref="F72:H72" si="18">F76+F80</f>
        <v>3154</v>
      </c>
      <c r="G72" s="480">
        <f t="shared" si="18"/>
        <v>10663</v>
      </c>
      <c r="H72" s="480">
        <f t="shared" si="18"/>
        <v>10663</v>
      </c>
      <c r="I72" s="564">
        <f t="shared" si="14"/>
        <v>3.3807863031071657</v>
      </c>
      <c r="J72" s="564">
        <f t="shared" si="15"/>
        <v>3.3807863031071657</v>
      </c>
      <c r="K72" s="556">
        <f t="shared" si="16"/>
        <v>33.197384806973844</v>
      </c>
      <c r="L72" s="556">
        <f t="shared" si="17"/>
        <v>33.197384806973844</v>
      </c>
    </row>
    <row r="73" spans="1:12">
      <c r="A73" s="1076"/>
      <c r="B73" s="1071"/>
      <c r="C73" s="483" t="s">
        <v>4</v>
      </c>
      <c r="D73" s="480">
        <f t="shared" ref="D73:E75" si="19">D77+D81</f>
        <v>2</v>
      </c>
      <c r="E73" s="480">
        <f t="shared" si="19"/>
        <v>765</v>
      </c>
      <c r="F73" s="480">
        <f t="shared" ref="F73:H73" si="20">F77+F81</f>
        <v>765</v>
      </c>
      <c r="G73" s="480">
        <f t="shared" si="20"/>
        <v>848</v>
      </c>
      <c r="H73" s="480">
        <f t="shared" si="20"/>
        <v>848</v>
      </c>
      <c r="I73" s="556">
        <f t="shared" si="14"/>
        <v>1.1084967320261438</v>
      </c>
      <c r="J73" s="556">
        <f t="shared" si="15"/>
        <v>1.1084967320261438</v>
      </c>
      <c r="K73" s="556">
        <f t="shared" si="16"/>
        <v>116.16438356164383</v>
      </c>
      <c r="L73" s="556">
        <f t="shared" si="17"/>
        <v>116.16438356164383</v>
      </c>
    </row>
    <row r="74" spans="1:12">
      <c r="A74" s="1076"/>
      <c r="B74" s="1071"/>
      <c r="C74" s="483" t="s">
        <v>5</v>
      </c>
      <c r="D74" s="480">
        <f t="shared" si="19"/>
        <v>18</v>
      </c>
      <c r="E74" s="480">
        <f t="shared" si="19"/>
        <v>1324</v>
      </c>
      <c r="F74" s="480">
        <f t="shared" ref="F74:H74" si="21">F78+F82</f>
        <v>1324</v>
      </c>
      <c r="G74" s="480">
        <f t="shared" si="21"/>
        <v>3452</v>
      </c>
      <c r="H74" s="480">
        <f t="shared" si="21"/>
        <v>3452</v>
      </c>
      <c r="I74" s="556">
        <f t="shared" si="14"/>
        <v>2.607250755287009</v>
      </c>
      <c r="J74" s="556">
        <f t="shared" si="15"/>
        <v>2.607250755287009</v>
      </c>
      <c r="K74" s="556">
        <f t="shared" si="16"/>
        <v>52.541856925418571</v>
      </c>
      <c r="L74" s="556">
        <f t="shared" si="17"/>
        <v>52.541856925418571</v>
      </c>
    </row>
    <row r="75" spans="1:12" ht="13.8" thickBot="1">
      <c r="A75" s="1077"/>
      <c r="B75" s="1072"/>
      <c r="C75" s="485" t="s">
        <v>7</v>
      </c>
      <c r="D75" s="480">
        <f t="shared" si="19"/>
        <v>68</v>
      </c>
      <c r="E75" s="480">
        <f t="shared" si="19"/>
        <v>2668</v>
      </c>
      <c r="F75" s="480">
        <f t="shared" ref="F75:H75" si="22">F79+F83</f>
        <v>2668</v>
      </c>
      <c r="G75" s="480">
        <f t="shared" si="22"/>
        <v>6363</v>
      </c>
      <c r="H75" s="480">
        <f t="shared" si="22"/>
        <v>6363</v>
      </c>
      <c r="I75" s="557">
        <f t="shared" si="14"/>
        <v>2.3849325337331333</v>
      </c>
      <c r="J75" s="558">
        <f t="shared" si="15"/>
        <v>2.3849325337331333</v>
      </c>
      <c r="K75" s="557">
        <f t="shared" si="16"/>
        <v>25.636583400483481</v>
      </c>
      <c r="L75" s="558">
        <f t="shared" si="17"/>
        <v>25.636583400483481</v>
      </c>
    </row>
    <row r="76" spans="1:12" ht="13.8" thickTop="1">
      <c r="A76" s="1075"/>
      <c r="B76" s="1073" t="s">
        <v>4891</v>
      </c>
      <c r="C76" s="487" t="s">
        <v>2</v>
      </c>
      <c r="D76" s="488">
        <v>50</v>
      </c>
      <c r="E76" s="488">
        <v>1486</v>
      </c>
      <c r="F76" s="488">
        <v>1486</v>
      </c>
      <c r="G76" s="488">
        <v>5554</v>
      </c>
      <c r="H76" s="488">
        <v>5554</v>
      </c>
      <c r="I76" s="559">
        <f t="shared" si="14"/>
        <v>3.737550471063257</v>
      </c>
      <c r="J76" s="559">
        <f t="shared" si="15"/>
        <v>3.737550471063257</v>
      </c>
      <c r="K76" s="560">
        <f t="shared" si="16"/>
        <v>30.432876712328767</v>
      </c>
      <c r="L76" s="560">
        <f t="shared" si="17"/>
        <v>30.432876712328767</v>
      </c>
    </row>
    <row r="77" spans="1:12">
      <c r="A77" s="1076"/>
      <c r="B77" s="1074"/>
      <c r="C77" s="109" t="s">
        <v>4</v>
      </c>
      <c r="D77" s="89">
        <v>1</v>
      </c>
      <c r="E77" s="89">
        <v>538</v>
      </c>
      <c r="F77" s="89">
        <v>538</v>
      </c>
      <c r="G77" s="89">
        <v>615</v>
      </c>
      <c r="H77" s="89">
        <v>615</v>
      </c>
      <c r="I77" s="561">
        <f t="shared" si="14"/>
        <v>1.1431226765799256</v>
      </c>
      <c r="J77" s="561">
        <f t="shared" si="15"/>
        <v>1.1431226765799256</v>
      </c>
      <c r="K77" s="561">
        <f t="shared" si="16"/>
        <v>168.49315068493152</v>
      </c>
      <c r="L77" s="561">
        <f t="shared" si="17"/>
        <v>168.49315068493152</v>
      </c>
    </row>
    <row r="78" spans="1:12">
      <c r="A78" s="1076"/>
      <c r="B78" s="1074"/>
      <c r="C78" s="109" t="s">
        <v>5</v>
      </c>
      <c r="D78" s="89">
        <v>10</v>
      </c>
      <c r="E78" s="89">
        <v>894</v>
      </c>
      <c r="F78" s="89">
        <v>894</v>
      </c>
      <c r="G78" s="89">
        <v>2353</v>
      </c>
      <c r="H78" s="89">
        <v>2353</v>
      </c>
      <c r="I78" s="561">
        <f t="shared" si="14"/>
        <v>2.6319910514541389</v>
      </c>
      <c r="J78" s="561">
        <f t="shared" si="15"/>
        <v>2.6319910514541389</v>
      </c>
      <c r="K78" s="561">
        <f t="shared" si="16"/>
        <v>64.465753424657535</v>
      </c>
      <c r="L78" s="561">
        <f t="shared" si="17"/>
        <v>64.465753424657535</v>
      </c>
    </row>
    <row r="79" spans="1:12" ht="13.8" thickBot="1">
      <c r="A79" s="1077"/>
      <c r="B79" s="1067"/>
      <c r="C79" s="110" t="s">
        <v>7</v>
      </c>
      <c r="D79" s="90">
        <v>39</v>
      </c>
      <c r="E79" s="90">
        <v>1014</v>
      </c>
      <c r="F79" s="90">
        <v>1014</v>
      </c>
      <c r="G79" s="90">
        <v>2586</v>
      </c>
      <c r="H79" s="90">
        <v>2586</v>
      </c>
      <c r="I79" s="562">
        <f t="shared" si="14"/>
        <v>2.5502958579881656</v>
      </c>
      <c r="J79" s="563">
        <f t="shared" si="15"/>
        <v>2.5502958579881656</v>
      </c>
      <c r="K79" s="562">
        <f t="shared" si="16"/>
        <v>18.166491043203372</v>
      </c>
      <c r="L79" s="563">
        <f t="shared" si="17"/>
        <v>18.166491043203372</v>
      </c>
    </row>
    <row r="80" spans="1:12" ht="13.8" thickTop="1">
      <c r="A80" s="1075"/>
      <c r="B80" s="1073" t="s">
        <v>4892</v>
      </c>
      <c r="C80" s="491" t="s">
        <v>2</v>
      </c>
      <c r="D80" s="492">
        <v>38</v>
      </c>
      <c r="E80" s="492">
        <v>1668</v>
      </c>
      <c r="F80" s="492">
        <v>1668</v>
      </c>
      <c r="G80" s="492">
        <v>5109</v>
      </c>
      <c r="H80" s="492">
        <v>5109</v>
      </c>
      <c r="I80" s="559">
        <f t="shared" si="14"/>
        <v>3.0629496402877696</v>
      </c>
      <c r="J80" s="559">
        <f t="shared" si="15"/>
        <v>3.0629496402877696</v>
      </c>
      <c r="K80" s="560">
        <f t="shared" si="16"/>
        <v>36.83489545782264</v>
      </c>
      <c r="L80" s="560">
        <f t="shared" si="17"/>
        <v>36.83489545782264</v>
      </c>
    </row>
    <row r="81" spans="1:12">
      <c r="A81" s="1076"/>
      <c r="B81" s="1074"/>
      <c r="C81" s="109" t="s">
        <v>4</v>
      </c>
      <c r="D81" s="89">
        <v>1</v>
      </c>
      <c r="E81" s="89">
        <v>227</v>
      </c>
      <c r="F81" s="89">
        <v>227</v>
      </c>
      <c r="G81" s="89">
        <v>233</v>
      </c>
      <c r="H81" s="89">
        <v>233</v>
      </c>
      <c r="I81" s="561">
        <f t="shared" si="14"/>
        <v>1.026431718061674</v>
      </c>
      <c r="J81" s="561">
        <f t="shared" si="15"/>
        <v>1.026431718061674</v>
      </c>
      <c r="K81" s="561">
        <f t="shared" si="16"/>
        <v>63.835616438356169</v>
      </c>
      <c r="L81" s="561">
        <f t="shared" si="17"/>
        <v>63.835616438356169</v>
      </c>
    </row>
    <row r="82" spans="1:12">
      <c r="A82" s="1076"/>
      <c r="B82" s="1074"/>
      <c r="C82" s="109" t="s">
        <v>5</v>
      </c>
      <c r="D82" s="89">
        <v>8</v>
      </c>
      <c r="E82" s="89">
        <v>430</v>
      </c>
      <c r="F82" s="89">
        <v>430</v>
      </c>
      <c r="G82" s="89">
        <v>1099</v>
      </c>
      <c r="H82" s="89">
        <v>1099</v>
      </c>
      <c r="I82" s="561">
        <f t="shared" si="14"/>
        <v>2.5558139534883719</v>
      </c>
      <c r="J82" s="561">
        <f t="shared" si="15"/>
        <v>2.5558139534883719</v>
      </c>
      <c r="K82" s="561">
        <f t="shared" si="16"/>
        <v>37.636986301369859</v>
      </c>
      <c r="L82" s="561">
        <f t="shared" si="17"/>
        <v>37.636986301369859</v>
      </c>
    </row>
    <row r="83" spans="1:12" ht="13.8" thickBot="1">
      <c r="A83" s="1077"/>
      <c r="B83" s="1067"/>
      <c r="C83" s="110" t="s">
        <v>7</v>
      </c>
      <c r="D83" s="90">
        <v>29</v>
      </c>
      <c r="E83" s="90">
        <v>1654</v>
      </c>
      <c r="F83" s="90">
        <v>1654</v>
      </c>
      <c r="G83" s="90">
        <v>3777</v>
      </c>
      <c r="H83" s="90">
        <v>3777</v>
      </c>
      <c r="I83" s="562">
        <f t="shared" si="14"/>
        <v>2.2835550181378474</v>
      </c>
      <c r="J83" s="563">
        <f t="shared" si="15"/>
        <v>2.2835550181378474</v>
      </c>
      <c r="K83" s="562">
        <f t="shared" si="16"/>
        <v>35.682569674067075</v>
      </c>
      <c r="L83" s="563">
        <f t="shared" si="17"/>
        <v>35.682569674067075</v>
      </c>
    </row>
    <row r="84" spans="1:12" ht="13.8" thickTop="1">
      <c r="A84" s="1075"/>
      <c r="B84" s="1078" t="s">
        <v>4893</v>
      </c>
      <c r="C84" s="493" t="s">
        <v>2</v>
      </c>
      <c r="D84" s="494">
        <v>52</v>
      </c>
      <c r="E84" s="495">
        <v>1557</v>
      </c>
      <c r="F84" s="495">
        <v>1557</v>
      </c>
      <c r="G84" s="495">
        <v>5642</v>
      </c>
      <c r="H84" s="495">
        <v>5642</v>
      </c>
      <c r="I84" s="565">
        <f>G84/E84</f>
        <v>3.623635195889531</v>
      </c>
      <c r="J84" s="565">
        <f>H84/F84</f>
        <v>3.623635195889531</v>
      </c>
      <c r="K84" s="565">
        <f>G84/(365*D84)*100</f>
        <v>29.726027397260275</v>
      </c>
      <c r="L84" s="565">
        <f>H84/(365*D84)*100</f>
        <v>29.726027397260275</v>
      </c>
    </row>
    <row r="85" spans="1:12">
      <c r="A85" s="1076"/>
      <c r="B85" s="1079"/>
      <c r="C85" s="496" t="s">
        <v>4</v>
      </c>
      <c r="D85" s="497">
        <v>7</v>
      </c>
      <c r="E85" s="497">
        <v>87</v>
      </c>
      <c r="F85" s="497">
        <v>87</v>
      </c>
      <c r="G85" s="497">
        <v>208</v>
      </c>
      <c r="H85" s="497">
        <v>208</v>
      </c>
      <c r="I85" s="566">
        <f t="shared" ref="I85:I95" si="23">G85/E85</f>
        <v>2.3908045977011496</v>
      </c>
      <c r="J85" s="566">
        <f t="shared" ref="J85:J95" si="24">H85/F85</f>
        <v>2.3908045977011496</v>
      </c>
      <c r="K85" s="566">
        <f>G85/(365*D85)*100</f>
        <v>8.1409001956947176</v>
      </c>
      <c r="L85" s="566">
        <f>H85/(365*D85)*100</f>
        <v>8.1409001956947176</v>
      </c>
    </row>
    <row r="86" spans="1:12">
      <c r="A86" s="1076"/>
      <c r="B86" s="1079"/>
      <c r="C86" s="496" t="s">
        <v>5</v>
      </c>
      <c r="D86" s="497">
        <v>45</v>
      </c>
      <c r="E86" s="497">
        <v>1541</v>
      </c>
      <c r="F86" s="497">
        <v>1541</v>
      </c>
      <c r="G86" s="497">
        <v>5434</v>
      </c>
      <c r="H86" s="497">
        <v>5434</v>
      </c>
      <c r="I86" s="566">
        <f t="shared" si="23"/>
        <v>3.5262816353017521</v>
      </c>
      <c r="J86" s="566">
        <f t="shared" si="24"/>
        <v>3.5262816353017521</v>
      </c>
      <c r="K86" s="566">
        <f>G86/(365*D86)*100</f>
        <v>33.083713850837135</v>
      </c>
      <c r="L86" s="566">
        <f>H86/(365*D86)*100</f>
        <v>33.083713850837135</v>
      </c>
    </row>
    <row r="87" spans="1:12" ht="13.8" thickBot="1">
      <c r="A87" s="1077"/>
      <c r="B87" s="1080"/>
      <c r="C87" s="498" t="s">
        <v>7</v>
      </c>
      <c r="D87" s="499">
        <v>0</v>
      </c>
      <c r="E87" s="499">
        <v>0</v>
      </c>
      <c r="F87" s="499">
        <v>0</v>
      </c>
      <c r="G87" s="499">
        <v>0</v>
      </c>
      <c r="H87" s="499">
        <v>0</v>
      </c>
      <c r="I87" s="567" t="e">
        <f t="shared" si="23"/>
        <v>#DIV/0!</v>
      </c>
      <c r="J87" s="568" t="e">
        <f t="shared" si="24"/>
        <v>#DIV/0!</v>
      </c>
      <c r="K87" s="567" t="e">
        <f>G87/(365*D87)*100</f>
        <v>#DIV/0!</v>
      </c>
      <c r="L87" s="568" t="e">
        <f>H87/(365*D87)*100</f>
        <v>#DIV/0!</v>
      </c>
    </row>
    <row r="88" spans="1:12" ht="13.8" thickTop="1">
      <c r="A88" s="1075"/>
      <c r="B88" s="1073" t="s">
        <v>4894</v>
      </c>
      <c r="C88" s="487" t="s">
        <v>2</v>
      </c>
      <c r="D88" s="488">
        <v>40</v>
      </c>
      <c r="E88" s="488">
        <v>1949</v>
      </c>
      <c r="F88" s="488">
        <v>1949</v>
      </c>
      <c r="G88" s="488">
        <v>7693</v>
      </c>
      <c r="H88" s="488">
        <v>7693</v>
      </c>
      <c r="I88" s="559">
        <f t="shared" si="23"/>
        <v>3.9471523858388919</v>
      </c>
      <c r="J88" s="559">
        <f t="shared" si="24"/>
        <v>3.9471523858388919</v>
      </c>
      <c r="K88" s="560">
        <f>G88/(365*D88)*100</f>
        <v>52.69178082191781</v>
      </c>
      <c r="L88" s="560">
        <f>H88/(365*D88)*100</f>
        <v>52.69178082191781</v>
      </c>
    </row>
    <row r="89" spans="1:12">
      <c r="A89" s="1076"/>
      <c r="B89" s="1074"/>
      <c r="C89" s="109" t="s">
        <v>4</v>
      </c>
      <c r="D89" s="89">
        <v>2</v>
      </c>
      <c r="E89" s="89">
        <v>70</v>
      </c>
      <c r="F89" s="89">
        <v>70</v>
      </c>
      <c r="G89" s="89">
        <v>104</v>
      </c>
      <c r="H89" s="89">
        <v>104</v>
      </c>
      <c r="I89" s="561">
        <f t="shared" si="23"/>
        <v>1.4857142857142858</v>
      </c>
      <c r="J89" s="561">
        <f t="shared" si="24"/>
        <v>1.4857142857142858</v>
      </c>
      <c r="K89" s="561">
        <f t="shared" ref="K89:K95" si="25">G89/(365*D89)*100</f>
        <v>14.246575342465754</v>
      </c>
      <c r="L89" s="561">
        <f t="shared" ref="L89:L95" si="26">H89/(365*D89)*100</f>
        <v>14.246575342465754</v>
      </c>
    </row>
    <row r="90" spans="1:12">
      <c r="A90" s="1076"/>
      <c r="B90" s="1074"/>
      <c r="C90" s="109" t="s">
        <v>5</v>
      </c>
      <c r="D90" s="89">
        <v>6</v>
      </c>
      <c r="E90" s="89">
        <v>1736</v>
      </c>
      <c r="F90" s="89">
        <v>1736</v>
      </c>
      <c r="G90" s="89">
        <v>2808</v>
      </c>
      <c r="H90" s="89">
        <v>2808</v>
      </c>
      <c r="I90" s="561">
        <f t="shared" si="23"/>
        <v>1.6175115207373272</v>
      </c>
      <c r="J90" s="561">
        <f t="shared" si="24"/>
        <v>1.6175115207373272</v>
      </c>
      <c r="K90" s="561">
        <f t="shared" si="25"/>
        <v>128.21917808219177</v>
      </c>
      <c r="L90" s="561">
        <f t="shared" si="26"/>
        <v>128.21917808219177</v>
      </c>
    </row>
    <row r="91" spans="1:12" ht="13.8" thickBot="1">
      <c r="A91" s="1077"/>
      <c r="B91" s="1067"/>
      <c r="C91" s="110" t="s">
        <v>7</v>
      </c>
      <c r="D91" s="90">
        <v>32</v>
      </c>
      <c r="E91" s="90">
        <v>1940</v>
      </c>
      <c r="F91" s="90">
        <v>1940</v>
      </c>
      <c r="G91" s="90">
        <v>4781</v>
      </c>
      <c r="H91" s="90">
        <v>4781</v>
      </c>
      <c r="I91" s="562">
        <f t="shared" si="23"/>
        <v>2.4644329896907218</v>
      </c>
      <c r="J91" s="563">
        <f t="shared" si="24"/>
        <v>2.4644329896907218</v>
      </c>
      <c r="K91" s="562">
        <f t="shared" si="25"/>
        <v>40.93321917808219</v>
      </c>
      <c r="L91" s="563">
        <f t="shared" si="26"/>
        <v>40.93321917808219</v>
      </c>
    </row>
    <row r="92" spans="1:12" ht="13.8" thickTop="1">
      <c r="A92" s="1075"/>
      <c r="B92" s="1073" t="s">
        <v>4837</v>
      </c>
      <c r="C92" s="487" t="s">
        <v>2</v>
      </c>
      <c r="D92" s="488">
        <v>21</v>
      </c>
      <c r="E92" s="488">
        <v>188</v>
      </c>
      <c r="F92" s="488">
        <v>188</v>
      </c>
      <c r="G92" s="488">
        <v>4324</v>
      </c>
      <c r="H92" s="488">
        <v>4324</v>
      </c>
      <c r="I92" s="559">
        <f t="shared" si="23"/>
        <v>23</v>
      </c>
      <c r="J92" s="559">
        <f t="shared" si="24"/>
        <v>23</v>
      </c>
      <c r="K92" s="560">
        <f t="shared" si="25"/>
        <v>56.412263535551212</v>
      </c>
      <c r="L92" s="560">
        <f t="shared" si="26"/>
        <v>56.412263535551212</v>
      </c>
    </row>
    <row r="93" spans="1:12">
      <c r="A93" s="1076"/>
      <c r="B93" s="1074"/>
      <c r="C93" s="109" t="s">
        <v>4</v>
      </c>
      <c r="D93" s="89">
        <v>2</v>
      </c>
      <c r="E93" s="89">
        <v>0</v>
      </c>
      <c r="F93" s="89">
        <v>0</v>
      </c>
      <c r="G93" s="89">
        <v>0</v>
      </c>
      <c r="H93" s="89">
        <v>0</v>
      </c>
      <c r="I93" s="561" t="e">
        <f t="shared" si="23"/>
        <v>#DIV/0!</v>
      </c>
      <c r="J93" s="561" t="e">
        <f t="shared" si="24"/>
        <v>#DIV/0!</v>
      </c>
      <c r="K93" s="561">
        <f t="shared" si="25"/>
        <v>0</v>
      </c>
      <c r="L93" s="561">
        <f t="shared" si="26"/>
        <v>0</v>
      </c>
    </row>
    <row r="94" spans="1:12">
      <c r="A94" s="1076"/>
      <c r="B94" s="1074"/>
      <c r="C94" s="109" t="s">
        <v>5</v>
      </c>
      <c r="D94" s="89">
        <v>4</v>
      </c>
      <c r="E94" s="89">
        <v>0</v>
      </c>
      <c r="F94" s="89">
        <v>0</v>
      </c>
      <c r="G94" s="89">
        <v>0</v>
      </c>
      <c r="H94" s="89">
        <v>0</v>
      </c>
      <c r="I94" s="561" t="e">
        <f t="shared" si="23"/>
        <v>#DIV/0!</v>
      </c>
      <c r="J94" s="561" t="e">
        <f t="shared" si="24"/>
        <v>#DIV/0!</v>
      </c>
      <c r="K94" s="561">
        <f t="shared" si="25"/>
        <v>0</v>
      </c>
      <c r="L94" s="561">
        <f t="shared" si="26"/>
        <v>0</v>
      </c>
    </row>
    <row r="95" spans="1:12" ht="13.8" thickBot="1">
      <c r="A95" s="1077"/>
      <c r="B95" s="1067"/>
      <c r="C95" s="110" t="s">
        <v>7</v>
      </c>
      <c r="D95" s="90">
        <v>15</v>
      </c>
      <c r="E95" s="90">
        <v>188</v>
      </c>
      <c r="F95" s="90">
        <v>188</v>
      </c>
      <c r="G95" s="90">
        <v>4324</v>
      </c>
      <c r="H95" s="90">
        <v>4324</v>
      </c>
      <c r="I95" s="562">
        <f t="shared" si="23"/>
        <v>23</v>
      </c>
      <c r="J95" s="563">
        <f t="shared" si="24"/>
        <v>23</v>
      </c>
      <c r="K95" s="562">
        <f t="shared" si="25"/>
        <v>78.977168949771695</v>
      </c>
      <c r="L95" s="563">
        <f t="shared" si="26"/>
        <v>78.977168949771695</v>
      </c>
    </row>
    <row r="96" spans="1:12" ht="13.8" thickTop="1">
      <c r="A96" s="1060" t="s">
        <v>3</v>
      </c>
      <c r="B96" s="1061"/>
      <c r="C96" s="481" t="s">
        <v>2</v>
      </c>
      <c r="D96" s="482">
        <f>D8+D48+D64+D68+D72+D88+D92</f>
        <v>786</v>
      </c>
      <c r="E96" s="482">
        <f>E8+E48+E64+E68+E72+E88+E92</f>
        <v>25014</v>
      </c>
      <c r="F96" s="482">
        <f t="shared" ref="F96:H96" si="27">F8+F48+F64+F68+F72+F88+F92</f>
        <v>25014</v>
      </c>
      <c r="G96" s="482">
        <f t="shared" si="27"/>
        <v>154882</v>
      </c>
      <c r="H96" s="482">
        <f t="shared" si="27"/>
        <v>154882</v>
      </c>
      <c r="I96" s="564">
        <f t="shared" si="1"/>
        <v>6.1918125849524266</v>
      </c>
      <c r="J96" s="564">
        <f t="shared" si="1"/>
        <v>6.1918125849524266</v>
      </c>
      <c r="K96" s="556">
        <f t="shared" si="2"/>
        <v>53.986545365819651</v>
      </c>
      <c r="L96" s="556">
        <f t="shared" si="3"/>
        <v>53.986545365819651</v>
      </c>
    </row>
    <row r="97" spans="1:12">
      <c r="A97" s="1062"/>
      <c r="B97" s="1063"/>
      <c r="C97" s="483" t="s">
        <v>4</v>
      </c>
      <c r="D97" s="482">
        <f t="shared" ref="D97:E99" si="28">D9+D49+D65+D69+D73+D89+D93</f>
        <v>53</v>
      </c>
      <c r="E97" s="482">
        <f t="shared" si="28"/>
        <v>5499</v>
      </c>
      <c r="F97" s="482">
        <f t="shared" ref="F97:H97" si="29">F9+F49+F65+F69+F73+F89+F93</f>
        <v>5499</v>
      </c>
      <c r="G97" s="482">
        <f t="shared" si="29"/>
        <v>15627</v>
      </c>
      <c r="H97" s="482">
        <f t="shared" si="29"/>
        <v>15627</v>
      </c>
      <c r="I97" s="556">
        <f t="shared" si="1"/>
        <v>2.8417894162575013</v>
      </c>
      <c r="J97" s="556">
        <f t="shared" si="1"/>
        <v>2.8417894162575013</v>
      </c>
      <c r="K97" s="556">
        <f t="shared" si="2"/>
        <v>80.780563453088646</v>
      </c>
      <c r="L97" s="556">
        <f t="shared" si="3"/>
        <v>80.780563453088646</v>
      </c>
    </row>
    <row r="98" spans="1:12">
      <c r="A98" s="1062"/>
      <c r="B98" s="1063"/>
      <c r="C98" s="483" t="s">
        <v>5</v>
      </c>
      <c r="D98" s="482">
        <f t="shared" si="28"/>
        <v>135</v>
      </c>
      <c r="E98" s="482">
        <f t="shared" si="28"/>
        <v>9780</v>
      </c>
      <c r="F98" s="482">
        <f t="shared" ref="F98:H98" si="30">F10+F50+F66+F70+F74+F90+F94</f>
        <v>9780</v>
      </c>
      <c r="G98" s="482">
        <f t="shared" si="30"/>
        <v>27450</v>
      </c>
      <c r="H98" s="482">
        <f t="shared" si="30"/>
        <v>27450</v>
      </c>
      <c r="I98" s="556">
        <f t="shared" si="1"/>
        <v>2.8067484662576687</v>
      </c>
      <c r="J98" s="556">
        <f t="shared" si="1"/>
        <v>2.8067484662576687</v>
      </c>
      <c r="K98" s="556">
        <f t="shared" si="2"/>
        <v>55.707762557077622</v>
      </c>
      <c r="L98" s="556">
        <f t="shared" si="3"/>
        <v>55.707762557077622</v>
      </c>
    </row>
    <row r="99" spans="1:12">
      <c r="A99" s="1064"/>
      <c r="B99" s="1065"/>
      <c r="C99" s="484" t="s">
        <v>7</v>
      </c>
      <c r="D99" s="482">
        <f t="shared" si="28"/>
        <v>598</v>
      </c>
      <c r="E99" s="482">
        <f t="shared" si="28"/>
        <v>20736</v>
      </c>
      <c r="F99" s="482">
        <f t="shared" ref="F99:H99" si="31">F11+F51+F67+F71+F75+F91+F95</f>
        <v>20736</v>
      </c>
      <c r="G99" s="482">
        <f t="shared" si="31"/>
        <v>111805</v>
      </c>
      <c r="H99" s="482">
        <f t="shared" si="31"/>
        <v>111805</v>
      </c>
      <c r="I99" s="569">
        <f t="shared" si="1"/>
        <v>5.391830632716049</v>
      </c>
      <c r="J99" s="570">
        <f t="shared" si="1"/>
        <v>5.391830632716049</v>
      </c>
      <c r="K99" s="569">
        <f t="shared" si="2"/>
        <v>51.223255600861314</v>
      </c>
      <c r="L99" s="570">
        <f t="shared" si="3"/>
        <v>51.223255600861314</v>
      </c>
    </row>
  </sheetData>
  <mergeCells count="52">
    <mergeCell ref="B72:B75"/>
    <mergeCell ref="A76:A79"/>
    <mergeCell ref="B76:B79"/>
    <mergeCell ref="A80:A83"/>
    <mergeCell ref="B80:B83"/>
    <mergeCell ref="A72:A75"/>
    <mergeCell ref="A64:A67"/>
    <mergeCell ref="B64:B67"/>
    <mergeCell ref="A68:A71"/>
    <mergeCell ref="B68:B71"/>
    <mergeCell ref="A60:A63"/>
    <mergeCell ref="A52:A55"/>
    <mergeCell ref="B52:B55"/>
    <mergeCell ref="A56:A59"/>
    <mergeCell ref="B56:B59"/>
    <mergeCell ref="B60:B63"/>
    <mergeCell ref="A84:A87"/>
    <mergeCell ref="B84:B87"/>
    <mergeCell ref="A88:A91"/>
    <mergeCell ref="B88:B91"/>
    <mergeCell ref="A92:A95"/>
    <mergeCell ref="B92:B95"/>
    <mergeCell ref="A32:A35"/>
    <mergeCell ref="A36:A39"/>
    <mergeCell ref="A48:A51"/>
    <mergeCell ref="B16:B19"/>
    <mergeCell ref="B20:B23"/>
    <mergeCell ref="B24:B27"/>
    <mergeCell ref="B28:B31"/>
    <mergeCell ref="B32:B35"/>
    <mergeCell ref="B36:B39"/>
    <mergeCell ref="A40:A43"/>
    <mergeCell ref="B40:B43"/>
    <mergeCell ref="A44:A47"/>
    <mergeCell ref="B44:B47"/>
    <mergeCell ref="B48:B51"/>
    <mergeCell ref="K6:L6"/>
    <mergeCell ref="A96:B99"/>
    <mergeCell ref="A6:A7"/>
    <mergeCell ref="B6:B7"/>
    <mergeCell ref="C6:D6"/>
    <mergeCell ref="E6:F6"/>
    <mergeCell ref="G6:H6"/>
    <mergeCell ref="I6:J6"/>
    <mergeCell ref="B8:B11"/>
    <mergeCell ref="B12:B15"/>
    <mergeCell ref="A8:A11"/>
    <mergeCell ref="A12:A15"/>
    <mergeCell ref="A16:A19"/>
    <mergeCell ref="A20:A23"/>
    <mergeCell ref="A24:A27"/>
    <mergeCell ref="A28:A31"/>
  </mergeCells>
  <phoneticPr fontId="12" type="noConversion"/>
  <pageMargins left="0.23622047244094491" right="0.23622047244094491" top="0.35433070866141736" bottom="0.35433070866141736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11"/>
  <sheetViews>
    <sheetView view="pageBreakPreview" zoomScaleNormal="100" zoomScaleSheetLayoutView="100" workbookViewId="0">
      <selection activeCell="F8" sqref="F8:G9"/>
    </sheetView>
  </sheetViews>
  <sheetFormatPr defaultColWidth="9.109375" defaultRowHeight="13.2"/>
  <cols>
    <col min="1" max="1" width="8.109375" style="2" customWidth="1"/>
    <col min="2" max="2" width="30" style="2" customWidth="1"/>
    <col min="3" max="3" width="10.109375" style="2" customWidth="1"/>
    <col min="4" max="7" width="9.6640625" style="2" customWidth="1"/>
    <col min="8" max="16384" width="9.109375" style="2"/>
  </cols>
  <sheetData>
    <row r="1" spans="1:7" s="1" customFormat="1">
      <c r="A1" s="144"/>
      <c r="B1" s="145" t="s">
        <v>169</v>
      </c>
      <c r="C1" s="136" t="s">
        <v>169</v>
      </c>
      <c r="D1" s="140"/>
      <c r="E1" s="140"/>
      <c r="F1" s="140"/>
      <c r="G1" s="142"/>
    </row>
    <row r="2" spans="1:7">
      <c r="A2" s="144"/>
      <c r="B2" s="145" t="s">
        <v>170</v>
      </c>
      <c r="C2" s="136" t="str">
        <f>Kadar.ode.!C2</f>
        <v>Унети матични број здравствене установе</v>
      </c>
      <c r="D2" s="140"/>
      <c r="E2" s="140"/>
      <c r="F2" s="140"/>
      <c r="G2" s="142"/>
    </row>
    <row r="3" spans="1:7">
      <c r="A3" s="144"/>
      <c r="B3" s="145"/>
      <c r="C3" s="136"/>
      <c r="D3" s="140"/>
      <c r="E3" s="140"/>
      <c r="F3" s="140"/>
      <c r="G3" s="142"/>
    </row>
    <row r="4" spans="1:7" ht="15.75" customHeight="1">
      <c r="A4" s="144"/>
      <c r="B4" s="145" t="s">
        <v>1779</v>
      </c>
      <c r="C4" s="137" t="s">
        <v>202</v>
      </c>
      <c r="D4" s="141"/>
      <c r="E4" s="141"/>
      <c r="F4" s="141"/>
      <c r="G4" s="143"/>
    </row>
    <row r="6" spans="1:7" ht="34.5" customHeight="1">
      <c r="A6" s="1082" t="s">
        <v>167</v>
      </c>
      <c r="B6" s="1081" t="s">
        <v>54</v>
      </c>
      <c r="C6" s="1081" t="s">
        <v>168</v>
      </c>
      <c r="D6" s="1081" t="s">
        <v>305</v>
      </c>
      <c r="E6" s="1081"/>
      <c r="F6" s="1081" t="s">
        <v>209</v>
      </c>
      <c r="G6" s="1081"/>
    </row>
    <row r="7" spans="1:7" ht="35.25" customHeight="1">
      <c r="A7" s="1082"/>
      <c r="B7" s="1081"/>
      <c r="C7" s="1081"/>
      <c r="D7" s="310" t="s">
        <v>1831</v>
      </c>
      <c r="E7" s="310" t="s">
        <v>1832</v>
      </c>
      <c r="F7" s="310" t="s">
        <v>1831</v>
      </c>
      <c r="G7" s="310" t="s">
        <v>1832</v>
      </c>
    </row>
    <row r="8" spans="1:7" ht="24.75" customHeight="1">
      <c r="A8" s="155"/>
      <c r="B8" s="439" t="s">
        <v>4896</v>
      </c>
      <c r="C8" s="93">
        <v>20</v>
      </c>
      <c r="D8" s="93">
        <v>1754</v>
      </c>
      <c r="E8" s="275">
        <v>1754</v>
      </c>
      <c r="F8" s="555">
        <v>6801</v>
      </c>
      <c r="G8" s="555">
        <v>6801</v>
      </c>
    </row>
    <row r="9" spans="1:7" ht="24.9" customHeight="1">
      <c r="A9" s="155"/>
      <c r="B9" s="177" t="s">
        <v>4897</v>
      </c>
      <c r="C9" s="93">
        <v>3</v>
      </c>
      <c r="D9" s="93">
        <v>497</v>
      </c>
      <c r="E9" s="275">
        <v>497</v>
      </c>
      <c r="F9" s="555">
        <v>1081</v>
      </c>
      <c r="G9" s="555">
        <v>1081</v>
      </c>
    </row>
    <row r="10" spans="1:7" ht="24.9" customHeight="1">
      <c r="A10" s="155"/>
      <c r="B10" s="189"/>
      <c r="C10" s="93"/>
      <c r="D10" s="93"/>
      <c r="E10" s="88"/>
      <c r="F10" s="95"/>
      <c r="G10" s="88"/>
    </row>
    <row r="11" spans="1:7" ht="24.9" customHeight="1">
      <c r="A11" s="1083" t="s">
        <v>88</v>
      </c>
      <c r="B11" s="1083"/>
      <c r="C11" s="190">
        <f>SUM(C8:C10)</f>
        <v>23</v>
      </c>
      <c r="D11" s="190">
        <f t="shared" ref="D11:G11" si="0">SUM(D8:D10)</f>
        <v>2251</v>
      </c>
      <c r="E11" s="190">
        <f t="shared" si="0"/>
        <v>2251</v>
      </c>
      <c r="F11" s="190">
        <f t="shared" si="0"/>
        <v>7882</v>
      </c>
      <c r="G11" s="190">
        <f t="shared" si="0"/>
        <v>7882</v>
      </c>
    </row>
  </sheetData>
  <mergeCells count="6">
    <mergeCell ref="F6:G6"/>
    <mergeCell ref="A6:A7"/>
    <mergeCell ref="A11:B11"/>
    <mergeCell ref="B6:B7"/>
    <mergeCell ref="C6:C7"/>
    <mergeCell ref="D6:E6"/>
  </mergeCells>
  <phoneticPr fontId="12" type="noConversion"/>
  <pageMargins left="0.75" right="0.75" top="1" bottom="1" header="0.5" footer="0.5"/>
  <pageSetup paperSize="9" orientation="landscape" horizontalDpi="1200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32"/>
  <sheetViews>
    <sheetView view="pageBreakPreview" topLeftCell="A15" zoomScaleNormal="100" zoomScaleSheetLayoutView="100" workbookViewId="0">
      <selection activeCell="F8" sqref="F8:G27"/>
    </sheetView>
  </sheetViews>
  <sheetFormatPr defaultColWidth="9.109375" defaultRowHeight="13.2"/>
  <cols>
    <col min="1" max="1" width="7.44140625" style="2" customWidth="1"/>
    <col min="2" max="2" width="29.6640625" style="2" customWidth="1"/>
    <col min="3" max="3" width="8.44140625" style="2" customWidth="1"/>
    <col min="4" max="4" width="11.109375" style="2" customWidth="1"/>
    <col min="5" max="6" width="8.44140625" style="2" customWidth="1"/>
    <col min="7" max="7" width="10" style="2" customWidth="1"/>
    <col min="8" max="8" width="8.44140625" style="2" customWidth="1"/>
    <col min="9" max="16384" width="9.109375" style="2"/>
  </cols>
  <sheetData>
    <row r="1" spans="1:8">
      <c r="A1" s="144"/>
      <c r="B1" s="145" t="s">
        <v>169</v>
      </c>
      <c r="C1" s="136" t="str">
        <f>Kadar.ode.!C1</f>
        <v>Унети назив здравствене установе</v>
      </c>
      <c r="D1" s="140"/>
      <c r="E1" s="140"/>
      <c r="F1" s="140"/>
      <c r="G1" s="142"/>
      <c r="H1" s="3"/>
    </row>
    <row r="2" spans="1:8">
      <c r="A2" s="144"/>
      <c r="B2" s="145" t="s">
        <v>170</v>
      </c>
      <c r="C2" s="136" t="str">
        <f>Kadar.ode.!C2</f>
        <v>Унети матични број здравствене установе</v>
      </c>
      <c r="D2" s="140"/>
      <c r="E2" s="140"/>
      <c r="F2" s="140"/>
      <c r="G2" s="142"/>
      <c r="H2" s="3"/>
    </row>
    <row r="3" spans="1:8">
      <c r="A3" s="144"/>
      <c r="B3" s="145"/>
      <c r="C3" s="136"/>
      <c r="D3" s="140"/>
      <c r="E3" s="140"/>
      <c r="F3" s="140"/>
      <c r="G3" s="142"/>
      <c r="H3" s="3"/>
    </row>
    <row r="4" spans="1:8" ht="13.8">
      <c r="A4" s="144"/>
      <c r="B4" s="145" t="s">
        <v>1780</v>
      </c>
      <c r="C4" s="137" t="s">
        <v>279</v>
      </c>
      <c r="D4" s="141"/>
      <c r="E4" s="141"/>
      <c r="F4" s="141"/>
      <c r="G4" s="143"/>
    </row>
    <row r="5" spans="1:8" ht="12.75" customHeight="1"/>
    <row r="6" spans="1:8" s="1" customFormat="1" ht="23.25" customHeight="1">
      <c r="A6" s="1088" t="s">
        <v>167</v>
      </c>
      <c r="B6" s="1090" t="s">
        <v>54</v>
      </c>
      <c r="C6" s="1090" t="s">
        <v>121</v>
      </c>
      <c r="D6" s="1081" t="s">
        <v>203</v>
      </c>
      <c r="E6" s="1081"/>
      <c r="F6" s="1084" t="s">
        <v>204</v>
      </c>
      <c r="G6" s="1085"/>
    </row>
    <row r="7" spans="1:8" s="1" customFormat="1" ht="32.25" customHeight="1" thickBot="1">
      <c r="A7" s="1089"/>
      <c r="B7" s="1091"/>
      <c r="C7" s="1091"/>
      <c r="D7" s="312" t="s">
        <v>1831</v>
      </c>
      <c r="E7" s="312" t="s">
        <v>1832</v>
      </c>
      <c r="F7" s="312" t="s">
        <v>1831</v>
      </c>
      <c r="G7" s="312" t="s">
        <v>1832</v>
      </c>
    </row>
    <row r="8" spans="1:8" s="505" customFormat="1" ht="26.25" customHeight="1" thickTop="1">
      <c r="A8" s="500"/>
      <c r="B8" s="501" t="s">
        <v>4839</v>
      </c>
      <c r="C8" s="502">
        <v>6</v>
      </c>
      <c r="D8" s="503">
        <v>664</v>
      </c>
      <c r="E8" s="503">
        <v>664</v>
      </c>
      <c r="F8" s="504">
        <v>664</v>
      </c>
      <c r="G8" s="504">
        <v>664</v>
      </c>
    </row>
    <row r="9" spans="1:8" s="505" customFormat="1" ht="26.25" customHeight="1">
      <c r="A9" s="506"/>
      <c r="B9" s="96" t="s">
        <v>4840</v>
      </c>
      <c r="C9" s="507">
        <v>3</v>
      </c>
      <c r="D9" s="508">
        <v>7034</v>
      </c>
      <c r="E9" s="508">
        <v>7034</v>
      </c>
      <c r="F9" s="509">
        <v>7036</v>
      </c>
      <c r="G9" s="509">
        <v>7036</v>
      </c>
    </row>
    <row r="10" spans="1:8" s="505" customFormat="1" ht="26.25" customHeight="1">
      <c r="A10" s="506"/>
      <c r="B10" s="96" t="s">
        <v>4841</v>
      </c>
      <c r="C10" s="507">
        <v>3</v>
      </c>
      <c r="D10" s="508">
        <v>188</v>
      </c>
      <c r="E10" s="508">
        <v>188</v>
      </c>
      <c r="F10" s="510">
        <v>228</v>
      </c>
      <c r="G10" s="510">
        <v>228</v>
      </c>
    </row>
    <row r="11" spans="1:8" s="505" customFormat="1" ht="26.25" customHeight="1">
      <c r="A11" s="506"/>
      <c r="B11" s="96" t="s">
        <v>4842</v>
      </c>
      <c r="C11" s="507">
        <v>2</v>
      </c>
      <c r="D11" s="508">
        <v>153</v>
      </c>
      <c r="E11" s="508">
        <v>153</v>
      </c>
      <c r="F11" s="510">
        <v>321</v>
      </c>
      <c r="G11" s="510">
        <v>321</v>
      </c>
    </row>
    <row r="12" spans="1:8" s="505" customFormat="1" ht="26.25" customHeight="1">
      <c r="A12" s="506"/>
      <c r="B12" s="96" t="s">
        <v>4843</v>
      </c>
      <c r="C12" s="507">
        <v>5</v>
      </c>
      <c r="D12" s="508">
        <v>232</v>
      </c>
      <c r="E12" s="508">
        <v>232</v>
      </c>
      <c r="F12" s="510">
        <v>739</v>
      </c>
      <c r="G12" s="510">
        <v>739</v>
      </c>
    </row>
    <row r="13" spans="1:8" s="505" customFormat="1" ht="26.25" customHeight="1">
      <c r="A13" s="506"/>
      <c r="B13" s="96" t="s">
        <v>4844</v>
      </c>
      <c r="C13" s="507">
        <v>2</v>
      </c>
      <c r="D13" s="508">
        <v>108</v>
      </c>
      <c r="E13" s="508">
        <v>108</v>
      </c>
      <c r="F13" s="510">
        <v>191</v>
      </c>
      <c r="G13" s="510">
        <v>191</v>
      </c>
    </row>
    <row r="14" spans="1:8" s="505" customFormat="1" ht="26.25" customHeight="1">
      <c r="A14" s="506"/>
      <c r="B14" s="96" t="s">
        <v>4845</v>
      </c>
      <c r="C14" s="507">
        <v>3</v>
      </c>
      <c r="D14" s="508">
        <v>1216</v>
      </c>
      <c r="E14" s="508">
        <v>1216</v>
      </c>
      <c r="F14" s="510">
        <v>1258</v>
      </c>
      <c r="G14" s="510">
        <v>1258</v>
      </c>
    </row>
    <row r="15" spans="1:8" s="505" customFormat="1" ht="26.25" customHeight="1">
      <c r="A15" s="506"/>
      <c r="B15" s="96" t="s">
        <v>4846</v>
      </c>
      <c r="C15" s="507">
        <v>3</v>
      </c>
      <c r="D15" s="508">
        <v>304</v>
      </c>
      <c r="E15" s="508">
        <v>304</v>
      </c>
      <c r="F15" s="510">
        <v>304</v>
      </c>
      <c r="G15" s="510">
        <v>304</v>
      </c>
    </row>
    <row r="16" spans="1:8" s="505" customFormat="1" ht="26.25" customHeight="1">
      <c r="A16" s="506"/>
      <c r="B16" s="96" t="s">
        <v>4898</v>
      </c>
      <c r="C16" s="507">
        <v>10</v>
      </c>
      <c r="D16" s="508">
        <v>36</v>
      </c>
      <c r="E16" s="508">
        <v>36</v>
      </c>
      <c r="F16" s="510">
        <v>373</v>
      </c>
      <c r="G16" s="510">
        <v>373</v>
      </c>
    </row>
    <row r="17" spans="1:7" s="505" customFormat="1" ht="26.25" customHeight="1">
      <c r="A17" s="506"/>
      <c r="B17" s="96" t="s">
        <v>4848</v>
      </c>
      <c r="C17" s="507">
        <v>1</v>
      </c>
      <c r="D17" s="508">
        <v>1024</v>
      </c>
      <c r="E17" s="508">
        <v>1024</v>
      </c>
      <c r="F17" s="510">
        <v>1024</v>
      </c>
      <c r="G17" s="510">
        <v>1024</v>
      </c>
    </row>
    <row r="18" spans="1:7" s="505" customFormat="1" ht="26.25" customHeight="1">
      <c r="A18" s="506"/>
      <c r="B18" s="96" t="s">
        <v>4899</v>
      </c>
      <c r="C18" s="507">
        <v>1</v>
      </c>
      <c r="D18" s="508">
        <v>65</v>
      </c>
      <c r="E18" s="508">
        <v>65</v>
      </c>
      <c r="F18" s="510">
        <v>65</v>
      </c>
      <c r="G18" s="510">
        <v>65</v>
      </c>
    </row>
    <row r="19" spans="1:7" s="505" customFormat="1" ht="26.25" customHeight="1">
      <c r="A19" s="506"/>
      <c r="B19" s="96" t="s">
        <v>4850</v>
      </c>
      <c r="C19" s="507">
        <v>5</v>
      </c>
      <c r="D19" s="508">
        <v>959</v>
      </c>
      <c r="E19" s="508">
        <v>959</v>
      </c>
      <c r="F19" s="510">
        <v>959</v>
      </c>
      <c r="G19" s="510">
        <v>959</v>
      </c>
    </row>
    <row r="20" spans="1:7" s="505" customFormat="1" ht="26.25" customHeight="1">
      <c r="A20" s="506"/>
      <c r="B20" s="96" t="s">
        <v>4900</v>
      </c>
      <c r="C20" s="507">
        <v>3</v>
      </c>
      <c r="D20" s="508">
        <v>3252</v>
      </c>
      <c r="E20" s="508">
        <v>3252</v>
      </c>
      <c r="F20" s="510">
        <v>3252</v>
      </c>
      <c r="G20" s="510">
        <v>3252</v>
      </c>
    </row>
    <row r="21" spans="1:7" s="505" customFormat="1" ht="26.25" customHeight="1">
      <c r="A21" s="506"/>
      <c r="B21" s="96" t="s">
        <v>4901</v>
      </c>
      <c r="C21" s="507">
        <v>3</v>
      </c>
      <c r="D21" s="508">
        <v>220</v>
      </c>
      <c r="E21" s="508">
        <v>220</v>
      </c>
      <c r="F21" s="510">
        <v>220</v>
      </c>
      <c r="G21" s="510">
        <v>220</v>
      </c>
    </row>
    <row r="22" spans="1:7" s="505" customFormat="1" ht="26.25" customHeight="1">
      <c r="A22" s="511"/>
      <c r="B22" s="512" t="s">
        <v>4852</v>
      </c>
      <c r="C22" s="507">
        <v>10</v>
      </c>
      <c r="D22" s="508">
        <v>848</v>
      </c>
      <c r="E22" s="508">
        <v>848</v>
      </c>
      <c r="F22" s="508">
        <v>848</v>
      </c>
      <c r="G22" s="508">
        <v>848</v>
      </c>
    </row>
    <row r="23" spans="1:7" s="505" customFormat="1" ht="26.25" customHeight="1">
      <c r="A23" s="506"/>
      <c r="B23" s="96" t="s">
        <v>4902</v>
      </c>
      <c r="C23" s="513">
        <v>3</v>
      </c>
      <c r="D23" s="514">
        <v>287</v>
      </c>
      <c r="E23" s="514">
        <v>287</v>
      </c>
      <c r="F23" s="514">
        <v>287</v>
      </c>
      <c r="G23" s="514">
        <v>287</v>
      </c>
    </row>
    <row r="24" spans="1:7" s="505" customFormat="1" ht="26.25" customHeight="1">
      <c r="A24" s="440"/>
      <c r="B24" s="512" t="s">
        <v>4856</v>
      </c>
      <c r="C24" s="507">
        <v>40</v>
      </c>
      <c r="D24" s="508">
        <v>123</v>
      </c>
      <c r="E24" s="508">
        <v>123</v>
      </c>
      <c r="F24" s="508">
        <v>4234</v>
      </c>
      <c r="G24" s="508">
        <v>4234</v>
      </c>
    </row>
    <row r="25" spans="1:7" s="505" customFormat="1" ht="26.25" customHeight="1">
      <c r="A25" s="506"/>
      <c r="B25" s="96" t="s">
        <v>4854</v>
      </c>
      <c r="C25" s="513">
        <v>1</v>
      </c>
      <c r="D25" s="514">
        <v>52</v>
      </c>
      <c r="E25" s="514">
        <v>52</v>
      </c>
      <c r="F25" s="514">
        <v>674</v>
      </c>
      <c r="G25" s="514">
        <v>674</v>
      </c>
    </row>
    <row r="26" spans="1:7" s="505" customFormat="1" ht="26.25" customHeight="1">
      <c r="A26" s="440"/>
      <c r="B26" s="512" t="s">
        <v>4903</v>
      </c>
      <c r="C26" s="96">
        <v>44</v>
      </c>
      <c r="D26" s="96">
        <v>5379</v>
      </c>
      <c r="E26" s="96">
        <v>5379</v>
      </c>
      <c r="F26" s="96">
        <v>33769</v>
      </c>
      <c r="G26" s="96">
        <v>33769</v>
      </c>
    </row>
    <row r="27" spans="1:7" s="505" customFormat="1" ht="26.25" customHeight="1" thickBot="1">
      <c r="A27" s="506"/>
      <c r="B27" s="96" t="s">
        <v>4857</v>
      </c>
      <c r="C27" s="515">
        <v>2</v>
      </c>
      <c r="D27" s="515">
        <v>0</v>
      </c>
      <c r="E27" s="515">
        <v>0</v>
      </c>
      <c r="F27" s="515">
        <v>0</v>
      </c>
      <c r="G27" s="515">
        <v>0</v>
      </c>
    </row>
    <row r="28" spans="1:7" ht="24.9" customHeight="1" thickTop="1">
      <c r="A28" s="1086" t="s">
        <v>88</v>
      </c>
      <c r="B28" s="1087"/>
      <c r="C28" s="180">
        <f>SUM(C8:C27)</f>
        <v>150</v>
      </c>
      <c r="D28" s="180">
        <f t="shared" ref="D28:G28" si="0">SUM(D8:D27)</f>
        <v>22144</v>
      </c>
      <c r="E28" s="180">
        <f t="shared" si="0"/>
        <v>22144</v>
      </c>
      <c r="F28" s="180">
        <f t="shared" si="0"/>
        <v>56446</v>
      </c>
      <c r="G28" s="180">
        <f t="shared" si="0"/>
        <v>56446</v>
      </c>
    </row>
    <row r="29" spans="1:7" ht="12.9" customHeight="1"/>
    <row r="30" spans="1:7" ht="12.9" customHeight="1"/>
    <row r="31" spans="1:7" ht="12.9" customHeight="1"/>
    <row r="32" spans="1:7" ht="12.9" customHeight="1"/>
  </sheetData>
  <mergeCells count="6">
    <mergeCell ref="D6:E6"/>
    <mergeCell ref="F6:G6"/>
    <mergeCell ref="A28:B28"/>
    <mergeCell ref="A6:A7"/>
    <mergeCell ref="B6:B7"/>
    <mergeCell ref="C6:C7"/>
  </mergeCells>
  <phoneticPr fontId="12" type="noConversion"/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10</vt:i4>
      </vt:variant>
    </vt:vector>
  </HeadingPairs>
  <TitlesOfParts>
    <vt:vector size="31" baseType="lpstr">
      <vt:lpstr>САДРЖАЈ</vt:lpstr>
      <vt:lpstr>Kadar.ode.</vt:lpstr>
      <vt:lpstr>Kadar.dne.bol.dij.</vt:lpstr>
      <vt:lpstr>Kadar.zaj.med.del.</vt:lpstr>
      <vt:lpstr>Kadar.nem.</vt:lpstr>
      <vt:lpstr>Kadar.zbirno </vt:lpstr>
      <vt:lpstr>Kapaciteti i korišćenje</vt:lpstr>
      <vt:lpstr>Pratioci</vt:lpstr>
      <vt:lpstr>Dnevne.bolnice</vt:lpstr>
      <vt:lpstr>Neonatologija</vt:lpstr>
      <vt:lpstr>usluge_prema_OS</vt:lpstr>
      <vt:lpstr>Zbirna(Pivot)</vt:lpstr>
      <vt:lpstr>Operacije</vt:lpstr>
      <vt:lpstr>DSG</vt:lpstr>
      <vt:lpstr>Dijalize</vt:lpstr>
      <vt:lpstr>Krv</vt:lpstr>
      <vt:lpstr>Lekovi</vt:lpstr>
      <vt:lpstr>Implantati</vt:lpstr>
      <vt:lpstr>Sanitet.mat</vt:lpstr>
      <vt:lpstr>reagensi</vt:lpstr>
      <vt:lpstr>Liste.čekanja</vt:lpstr>
      <vt:lpstr>Kadar.nem.!Print_Area</vt:lpstr>
      <vt:lpstr>Krv!Print_Area</vt:lpstr>
      <vt:lpstr>Lekovi!Print_Area</vt:lpstr>
      <vt:lpstr>Liste.čekanja!Print_Area</vt:lpstr>
      <vt:lpstr>Neonatologija!Print_Area</vt:lpstr>
      <vt:lpstr>Sanitet.mat!Print_Area</vt:lpstr>
      <vt:lpstr>Implantati!Print_Titles</vt:lpstr>
      <vt:lpstr>Kadar.zaj.med.del.!Print_Titles</vt:lpstr>
      <vt:lpstr>Lekovi!Print_Titles</vt:lpstr>
      <vt:lpstr>Liste.čekanja!Print_Titles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Slobodanka Budic</cp:lastModifiedBy>
  <cp:lastPrinted>2025-03-27T08:03:22Z</cp:lastPrinted>
  <dcterms:created xsi:type="dcterms:W3CDTF">1998-03-25T08:50:17Z</dcterms:created>
  <dcterms:modified xsi:type="dcterms:W3CDTF">2025-04-24T09:53:22Z</dcterms:modified>
</cp:coreProperties>
</file>